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mith\Desktop\"/>
    </mc:Choice>
  </mc:AlternateContent>
  <xr:revisionPtr revIDLastSave="0" documentId="8_{AC8DC977-66EA-4DF7-A8AB-432FAFDAB2BD}" xr6:coauthVersionLast="47" xr6:coauthVersionMax="47" xr10:uidLastSave="{00000000-0000-0000-0000-000000000000}"/>
  <bookViews>
    <workbookView xWindow="1170" yWindow="720" windowWidth="16485" windowHeight="15480" tabRatio="681" activeTab="7" xr2:uid="{00000000-000D-0000-FFFF-FFFF00000000}"/>
  </bookViews>
  <sheets>
    <sheet name="Total" sheetId="5" r:id="rId1"/>
    <sheet name="Streets Est." sheetId="1" r:id="rId2"/>
    <sheet name="Traffic Signal Est." sheetId="9" r:id="rId3"/>
    <sheet name="Drainage Est." sheetId="2" r:id="rId4"/>
    <sheet name="Sewer Est." sheetId="3" r:id="rId5"/>
    <sheet name="Water Est." sheetId="4" r:id="rId6"/>
    <sheet name="Reclaimed Water Est." sheetId="8" r:id="rId7"/>
    <sheet name="Monumentation Est." sheetId="6" r:id="rId8"/>
  </sheets>
  <definedNames>
    <definedName name="Answer">#REF!</definedName>
    <definedName name="_xlnm.Print_Titles" localSheetId="3">'Drainage Est.'!$1:$7</definedName>
    <definedName name="_xlnm.Print_Titles" localSheetId="6">'Reclaimed Water Est.'!$7:$8</definedName>
    <definedName name="_xlnm.Print_Titles" localSheetId="4">'Sewer Est.'!$1:$7</definedName>
    <definedName name="_xlnm.Print_Titles" localSheetId="1">'Streets Est.'!$1:$7</definedName>
    <definedName name="_xlnm.Print_Titles" localSheetId="2">'Traffic Signal Est.'!$1:$7</definedName>
    <definedName name="_xlnm.Print_Titles" localSheetId="5">'Water Est.'!$1:$7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8" i="1" l="1"/>
  <c r="H5" i="5"/>
  <c r="H6" i="5"/>
  <c r="H4" i="5"/>
  <c r="E70" i="8"/>
  <c r="E69" i="8"/>
  <c r="E95" i="4"/>
  <c r="E96" i="4"/>
  <c r="E94" i="4"/>
  <c r="E68" i="4"/>
  <c r="E67" i="4"/>
  <c r="E66" i="4"/>
  <c r="F38" i="9"/>
  <c r="F37" i="9"/>
  <c r="F33" i="9"/>
  <c r="F32" i="9"/>
  <c r="C45" i="6"/>
  <c r="C47" i="6"/>
  <c r="C46" i="6"/>
  <c r="C144" i="8"/>
  <c r="E87" i="3"/>
  <c r="E68" i="1"/>
  <c r="E67" i="1"/>
  <c r="E66" i="1"/>
  <c r="E69" i="1" s="1"/>
  <c r="E63" i="4"/>
  <c r="E64" i="4"/>
  <c r="E126" i="8"/>
  <c r="E99" i="8"/>
  <c r="E97" i="8"/>
  <c r="E96" i="8"/>
  <c r="E120" i="4"/>
  <c r="E91" i="4"/>
  <c r="E92" i="4"/>
  <c r="E93" i="4"/>
  <c r="E119" i="4"/>
  <c r="F25" i="9"/>
  <c r="F23" i="9"/>
  <c r="E115" i="1"/>
  <c r="E112" i="1"/>
  <c r="E94" i="1"/>
  <c r="E91" i="1"/>
  <c r="E75" i="1"/>
  <c r="E76" i="1" s="1"/>
  <c r="E73" i="1"/>
  <c r="E63" i="1"/>
  <c r="E60" i="1"/>
  <c r="E44" i="1"/>
  <c r="E41" i="1"/>
  <c r="E33" i="1"/>
  <c r="E30" i="1"/>
  <c r="E129" i="8"/>
  <c r="E111" i="8"/>
  <c r="E101" i="8"/>
  <c r="E87" i="8"/>
  <c r="E84" i="8"/>
  <c r="E65" i="8"/>
  <c r="E66" i="8"/>
  <c r="E41" i="8"/>
  <c r="E40" i="8"/>
  <c r="E30" i="8"/>
  <c r="E20" i="8"/>
  <c r="E79" i="8"/>
  <c r="E33" i="6"/>
  <c r="E32" i="6"/>
  <c r="E125" i="8"/>
  <c r="E127" i="8"/>
  <c r="E128" i="8"/>
  <c r="E130" i="8"/>
  <c r="E131" i="8"/>
  <c r="E119" i="8"/>
  <c r="E120" i="8"/>
  <c r="E121" i="8"/>
  <c r="E122" i="8"/>
  <c r="E110" i="8"/>
  <c r="E112" i="8"/>
  <c r="E113" i="8"/>
  <c r="E93" i="8"/>
  <c r="E94" i="8"/>
  <c r="E95" i="8"/>
  <c r="E100" i="8"/>
  <c r="E103" i="8"/>
  <c r="E102" i="8"/>
  <c r="E104" i="8"/>
  <c r="E82" i="8"/>
  <c r="E83" i="8"/>
  <c r="E85" i="8"/>
  <c r="E86" i="8"/>
  <c r="E88" i="8"/>
  <c r="E77" i="8"/>
  <c r="E89" i="8" s="1"/>
  <c r="E78" i="8"/>
  <c r="E59" i="8"/>
  <c r="E60" i="8"/>
  <c r="E61" i="8"/>
  <c r="E62" i="8"/>
  <c r="E63" i="8"/>
  <c r="E64" i="8"/>
  <c r="E67" i="8"/>
  <c r="E68" i="8"/>
  <c r="E71" i="8"/>
  <c r="E47" i="8"/>
  <c r="E48" i="8"/>
  <c r="E49" i="8"/>
  <c r="E51" i="8"/>
  <c r="E52" i="8"/>
  <c r="E53" i="8"/>
  <c r="E34" i="8"/>
  <c r="E35" i="8"/>
  <c r="E36" i="8"/>
  <c r="E37" i="8"/>
  <c r="E21" i="8"/>
  <c r="E22" i="8"/>
  <c r="E23" i="8"/>
  <c r="E24" i="8"/>
  <c r="E25" i="8"/>
  <c r="E26" i="8"/>
  <c r="E27" i="8"/>
  <c r="E28" i="8"/>
  <c r="E29" i="8"/>
  <c r="E31" i="8"/>
  <c r="E32" i="8"/>
  <c r="E33" i="8"/>
  <c r="E12" i="8"/>
  <c r="E13" i="8"/>
  <c r="E14" i="8"/>
  <c r="E15" i="8"/>
  <c r="E16" i="8"/>
  <c r="E17" i="8"/>
  <c r="E18" i="8"/>
  <c r="E19" i="8"/>
  <c r="E11" i="8"/>
  <c r="E111" i="4"/>
  <c r="E112" i="4"/>
  <c r="E113" i="4"/>
  <c r="E114" i="4"/>
  <c r="E115" i="4"/>
  <c r="E116" i="4"/>
  <c r="E117" i="4"/>
  <c r="E118" i="4"/>
  <c r="E121" i="4"/>
  <c r="E122" i="4"/>
  <c r="E123" i="4"/>
  <c r="E103" i="4"/>
  <c r="E104" i="4"/>
  <c r="E106" i="4"/>
  <c r="E107" i="4"/>
  <c r="E88" i="4"/>
  <c r="E89" i="4"/>
  <c r="E100" i="4" s="1"/>
  <c r="E90" i="4"/>
  <c r="E97" i="4"/>
  <c r="E98" i="4"/>
  <c r="E99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55" i="4"/>
  <c r="E56" i="4"/>
  <c r="E57" i="4"/>
  <c r="E58" i="4"/>
  <c r="E59" i="4"/>
  <c r="E60" i="4"/>
  <c r="E61" i="4"/>
  <c r="E62" i="4"/>
  <c r="E69" i="4" s="1"/>
  <c r="E65" i="4"/>
  <c r="E45" i="4"/>
  <c r="E46" i="4"/>
  <c r="E47" i="4"/>
  <c r="E48" i="4"/>
  <c r="E50" i="4"/>
  <c r="E51" i="4"/>
  <c r="E40" i="4"/>
  <c r="E41" i="4"/>
  <c r="E29" i="4"/>
  <c r="E30" i="4"/>
  <c r="E31" i="4"/>
  <c r="E32" i="4"/>
  <c r="E33" i="4"/>
  <c r="E34" i="4"/>
  <c r="E36" i="4"/>
  <c r="E37" i="4"/>
  <c r="E38" i="4"/>
  <c r="E39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92" i="3"/>
  <c r="E93" i="3"/>
  <c r="E94" i="3"/>
  <c r="E95" i="3"/>
  <c r="E96" i="3"/>
  <c r="E97" i="3"/>
  <c r="E98" i="3"/>
  <c r="E99" i="3"/>
  <c r="E100" i="3"/>
  <c r="E63" i="3"/>
  <c r="E64" i="3"/>
  <c r="E65" i="3"/>
  <c r="E66" i="3"/>
  <c r="E67" i="3"/>
  <c r="E68" i="3" s="1"/>
  <c r="E84" i="3"/>
  <c r="E85" i="3"/>
  <c r="E72" i="3"/>
  <c r="E73" i="3"/>
  <c r="E74" i="3"/>
  <c r="E75" i="3"/>
  <c r="E76" i="3"/>
  <c r="E77" i="3"/>
  <c r="E78" i="3"/>
  <c r="E79" i="3"/>
  <c r="E49" i="3"/>
  <c r="E54" i="3" s="1"/>
  <c r="E50" i="3"/>
  <c r="E51" i="3"/>
  <c r="E52" i="3"/>
  <c r="E53" i="3"/>
  <c r="E36" i="3"/>
  <c r="E37" i="3"/>
  <c r="E45" i="3" s="1"/>
  <c r="E38" i="3"/>
  <c r="E39" i="3"/>
  <c r="E40" i="3"/>
  <c r="E41" i="3"/>
  <c r="E42" i="3"/>
  <c r="E43" i="3"/>
  <c r="E44" i="3"/>
  <c r="E3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34" i="2"/>
  <c r="E132" i="2"/>
  <c r="E133" i="2"/>
  <c r="E125" i="2"/>
  <c r="E126" i="2"/>
  <c r="E127" i="2"/>
  <c r="E128" i="2"/>
  <c r="E108" i="2"/>
  <c r="E109" i="2"/>
  <c r="E122" i="2" s="1"/>
  <c r="E110" i="2"/>
  <c r="E111" i="2"/>
  <c r="E112" i="2"/>
  <c r="E113" i="2"/>
  <c r="E114" i="2"/>
  <c r="E115" i="2"/>
  <c r="E116" i="2"/>
  <c r="E117" i="2"/>
  <c r="E118" i="2"/>
  <c r="E119" i="2"/>
  <c r="E120" i="2"/>
  <c r="E121" i="2"/>
  <c r="E99" i="2"/>
  <c r="E100" i="2"/>
  <c r="E101" i="2"/>
  <c r="E102" i="2"/>
  <c r="E103" i="2"/>
  <c r="E104" i="2"/>
  <c r="E93" i="2"/>
  <c r="E94" i="2"/>
  <c r="E95" i="2"/>
  <c r="E87" i="2"/>
  <c r="E88" i="2"/>
  <c r="E89" i="2"/>
  <c r="E76" i="2"/>
  <c r="E77" i="2"/>
  <c r="E78" i="2"/>
  <c r="E79" i="2"/>
  <c r="E80" i="2"/>
  <c r="E81" i="2"/>
  <c r="E82" i="2"/>
  <c r="E83" i="2"/>
  <c r="E67" i="2"/>
  <c r="E68" i="2"/>
  <c r="E69" i="2"/>
  <c r="E70" i="2"/>
  <c r="E71" i="2"/>
  <c r="E72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39" i="2"/>
  <c r="E40" i="2"/>
  <c r="E41" i="2"/>
  <c r="E42" i="2"/>
  <c r="E43" i="2"/>
  <c r="E44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92" i="1"/>
  <c r="C10" i="1"/>
  <c r="E10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F19" i="9"/>
  <c r="F24" i="9"/>
  <c r="E124" i="8"/>
  <c r="E123" i="8"/>
  <c r="E118" i="8"/>
  <c r="E117" i="8"/>
  <c r="E132" i="8" s="1"/>
  <c r="E109" i="8"/>
  <c r="E108" i="8"/>
  <c r="E114" i="8" s="1"/>
  <c r="E92" i="8"/>
  <c r="E105" i="8" s="1"/>
  <c r="E81" i="8"/>
  <c r="E80" i="8"/>
  <c r="E76" i="8"/>
  <c r="E75" i="8"/>
  <c r="E58" i="8"/>
  <c r="E57" i="8"/>
  <c r="E46" i="8"/>
  <c r="E45" i="8"/>
  <c r="E54" i="8" s="1"/>
  <c r="E39" i="8"/>
  <c r="E38" i="8"/>
  <c r="E10" i="8"/>
  <c r="E31" i="6"/>
  <c r="E34" i="6" s="1"/>
  <c r="E25" i="6"/>
  <c r="E24" i="6"/>
  <c r="E26" i="6"/>
  <c r="E27" i="6"/>
  <c r="E23" i="6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6" i="1"/>
  <c r="E37" i="1"/>
  <c r="E38" i="1"/>
  <c r="E39" i="1"/>
  <c r="E40" i="1"/>
  <c r="E45" i="1" s="1"/>
  <c r="E42" i="1"/>
  <c r="E43" i="1"/>
  <c r="E47" i="1"/>
  <c r="E48" i="1"/>
  <c r="E49" i="1"/>
  <c r="E51" i="1"/>
  <c r="E52" i="1"/>
  <c r="E53" i="1"/>
  <c r="E54" i="1"/>
  <c r="E55" i="1"/>
  <c r="E56" i="1"/>
  <c r="E57" i="1"/>
  <c r="E58" i="1"/>
  <c r="E59" i="1"/>
  <c r="E61" i="1"/>
  <c r="E62" i="1"/>
  <c r="E71" i="1"/>
  <c r="E72" i="1"/>
  <c r="E74" i="1"/>
  <c r="E78" i="1"/>
  <c r="E79" i="1"/>
  <c r="E80" i="1"/>
  <c r="E81" i="1"/>
  <c r="E82" i="1"/>
  <c r="E83" i="1"/>
  <c r="E84" i="1"/>
  <c r="E85" i="1"/>
  <c r="E86" i="1"/>
  <c r="E88" i="1"/>
  <c r="E89" i="1"/>
  <c r="E90" i="1"/>
  <c r="E93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3" i="1"/>
  <c r="E114" i="1"/>
  <c r="E124" i="2"/>
  <c r="E107" i="2"/>
  <c r="E86" i="2"/>
  <c r="E90" i="2" s="1"/>
  <c r="E92" i="2"/>
  <c r="E98" i="2"/>
  <c r="E38" i="2"/>
  <c r="E47" i="2"/>
  <c r="E66" i="2"/>
  <c r="E73" i="2" s="1"/>
  <c r="E75" i="2"/>
  <c r="E10" i="2"/>
  <c r="E36" i="2" s="1"/>
  <c r="E131" i="2"/>
  <c r="F10" i="9"/>
  <c r="F11" i="9"/>
  <c r="F12" i="9"/>
  <c r="F13" i="9"/>
  <c r="F14" i="9"/>
  <c r="F15" i="9"/>
  <c r="F16" i="9"/>
  <c r="F17" i="9"/>
  <c r="F18" i="9"/>
  <c r="F20" i="9"/>
  <c r="F21" i="9"/>
  <c r="F22" i="9"/>
  <c r="E54" i="4"/>
  <c r="E110" i="4"/>
  <c r="E102" i="4"/>
  <c r="E108" i="4" s="1"/>
  <c r="E87" i="4"/>
  <c r="E44" i="4"/>
  <c r="E71" i="4"/>
  <c r="E10" i="4"/>
  <c r="F36" i="9"/>
  <c r="F29" i="9"/>
  <c r="F30" i="9"/>
  <c r="F31" i="9"/>
  <c r="F28" i="9"/>
  <c r="E90" i="3"/>
  <c r="E91" i="3"/>
  <c r="E56" i="3"/>
  <c r="E57" i="3"/>
  <c r="E58" i="3"/>
  <c r="E59" i="3"/>
  <c r="E60" i="3"/>
  <c r="E61" i="3"/>
  <c r="E62" i="3"/>
  <c r="E70" i="3"/>
  <c r="E80" i="3" s="1"/>
  <c r="E71" i="3"/>
  <c r="E82" i="3"/>
  <c r="E83" i="3"/>
  <c r="E34" i="3"/>
  <c r="E35" i="3"/>
  <c r="E47" i="3"/>
  <c r="E48" i="3"/>
  <c r="E11" i="3"/>
  <c r="E10" i="3"/>
  <c r="E32" i="3" s="1"/>
  <c r="F39" i="9"/>
  <c r="E85" i="4"/>
  <c r="E88" i="3"/>
  <c r="E101" i="3"/>
  <c r="C44" i="6" l="1"/>
  <c r="D33" i="5" s="1"/>
  <c r="E95" i="1"/>
  <c r="E64" i="1"/>
  <c r="E84" i="2"/>
  <c r="E96" i="2"/>
  <c r="E42" i="8"/>
  <c r="E72" i="8"/>
  <c r="E52" i="4"/>
  <c r="E42" i="4"/>
  <c r="E124" i="4"/>
  <c r="E64" i="2"/>
  <c r="E45" i="2"/>
  <c r="E137" i="2" s="1"/>
  <c r="E139" i="2" s="1"/>
  <c r="E141" i="2" s="1"/>
  <c r="D16" i="5" s="1"/>
  <c r="E105" i="2"/>
  <c r="E129" i="2"/>
  <c r="E135" i="2"/>
  <c r="H1" i="5"/>
  <c r="F34" i="9"/>
  <c r="E28" i="6"/>
  <c r="E36" i="6" s="1"/>
  <c r="E38" i="6" s="1"/>
  <c r="E40" i="6" s="1"/>
  <c r="E103" i="3"/>
  <c r="E105" i="3" s="1"/>
  <c r="E107" i="3" s="1"/>
  <c r="D21" i="5" s="1"/>
  <c r="E134" i="8"/>
  <c r="E136" i="8" s="1"/>
  <c r="E138" i="8" s="1"/>
  <c r="D11" i="5" s="1"/>
  <c r="E116" i="1"/>
  <c r="F26" i="9"/>
  <c r="F43" i="9" s="1"/>
  <c r="E126" i="4"/>
  <c r="E128" i="4" s="1"/>
  <c r="E130" i="4" s="1"/>
  <c r="D6" i="5" s="1"/>
  <c r="E34" i="1"/>
  <c r="E120" i="1" l="1"/>
  <c r="E122" i="1" s="1"/>
  <c r="D26" i="5" s="1"/>
  <c r="D27" i="5" s="1"/>
  <c r="D28" i="5" s="1"/>
  <c r="D31" i="5"/>
  <c r="D32" i="5" s="1"/>
  <c r="C147" i="2"/>
  <c r="C146" i="2"/>
  <c r="C145" i="2"/>
  <c r="D17" i="5"/>
  <c r="D18" i="5" s="1"/>
  <c r="C143" i="8"/>
  <c r="D12" i="5"/>
  <c r="D13" i="5" s="1"/>
  <c r="C145" i="8"/>
  <c r="D7" i="5"/>
  <c r="D8" i="5" s="1"/>
  <c r="C134" i="4"/>
  <c r="C135" i="4"/>
  <c r="C136" i="4"/>
  <c r="C111" i="3"/>
  <c r="D22" i="5"/>
  <c r="D23" i="5" s="1"/>
  <c r="C113" i="3"/>
  <c r="C112" i="3"/>
  <c r="F45" i="9"/>
  <c r="F47" i="9" s="1"/>
  <c r="D1" i="5" s="1"/>
  <c r="C144" i="2" l="1"/>
  <c r="C142" i="8"/>
  <c r="C133" i="4"/>
  <c r="C128" i="1"/>
  <c r="C127" i="1"/>
  <c r="C126" i="1"/>
  <c r="D50" i="9"/>
  <c r="D51" i="9"/>
  <c r="D52" i="9"/>
  <c r="C110" i="3"/>
  <c r="D24" i="5" l="1"/>
  <c r="D25" i="5"/>
  <c r="D19" i="5"/>
  <c r="D20" i="5"/>
  <c r="D14" i="5"/>
  <c r="D15" i="5"/>
  <c r="D10" i="5"/>
  <c r="D9" i="5"/>
  <c r="D49" i="9"/>
  <c r="C125" i="1"/>
  <c r="D4" i="5" l="1"/>
  <c r="D5" i="5"/>
  <c r="D30" i="5"/>
  <c r="D29" i="5"/>
  <c r="D2" i="5" l="1"/>
  <c r="D3" i="5" s="1"/>
  <c r="F17" i="5"/>
  <c r="F13" i="5"/>
</calcChain>
</file>

<file path=xl/sharedStrings.xml><?xml version="1.0" encoding="utf-8"?>
<sst xmlns="http://schemas.openxmlformats.org/spreadsheetml/2006/main" count="1028" uniqueCount="482">
  <si>
    <t>S.F.</t>
  </si>
  <si>
    <t>L.F.</t>
  </si>
  <si>
    <t>10% Contingencies</t>
  </si>
  <si>
    <t>Item Description</t>
  </si>
  <si>
    <t>Unit Cost</t>
  </si>
  <si>
    <t>Quantity</t>
  </si>
  <si>
    <t>Unit</t>
  </si>
  <si>
    <t>Cost</t>
  </si>
  <si>
    <t>TOTAL DRAINAGE COST:</t>
  </si>
  <si>
    <t>TOTAL SEWER COST:</t>
  </si>
  <si>
    <t>DRAINAGE</t>
  </si>
  <si>
    <t>18" R.C.P.</t>
  </si>
  <si>
    <t>24" R.C.P.</t>
  </si>
  <si>
    <t>30" R.C.P.</t>
  </si>
  <si>
    <t>36" R.C.P.</t>
  </si>
  <si>
    <t>42" R.C.P.</t>
  </si>
  <si>
    <t>48" R.C.P.</t>
  </si>
  <si>
    <t>54" R.C.P.</t>
  </si>
  <si>
    <t>60" R.C.P.</t>
  </si>
  <si>
    <t>84" R.C.P.</t>
  </si>
  <si>
    <t>96" R.C.P.</t>
  </si>
  <si>
    <t>Catch Basin  W = 4', V=7'</t>
  </si>
  <si>
    <t>Adjust Manhole to grade</t>
  </si>
  <si>
    <t>Concrete Slope Anchor</t>
  </si>
  <si>
    <t>Curb Drain</t>
  </si>
  <si>
    <t>36" CMP Inlet</t>
  </si>
  <si>
    <t>Sub-Total Drainage:</t>
  </si>
  <si>
    <t>SEWER</t>
  </si>
  <si>
    <t>Connect to Exist. Manhole</t>
  </si>
  <si>
    <t>Reconstruct Manhole Bottom</t>
  </si>
  <si>
    <t>Adjust Manhole To Grade</t>
  </si>
  <si>
    <t>Adjust Cleanout To Grade</t>
  </si>
  <si>
    <t>Concrete Encasement</t>
  </si>
  <si>
    <t>Trench Repair</t>
  </si>
  <si>
    <t>Sub-Total Sewer:</t>
  </si>
  <si>
    <t>12" Butterfly Valve</t>
  </si>
  <si>
    <t>16" Butterfly Valve</t>
  </si>
  <si>
    <t>20" Butterfly Valve</t>
  </si>
  <si>
    <t>Water Sampler Station</t>
  </si>
  <si>
    <t>Thrust Block</t>
  </si>
  <si>
    <t>Remove Thrust Block</t>
  </si>
  <si>
    <t>Adjust water valve can to grade</t>
  </si>
  <si>
    <t>Sub-Total Water:</t>
  </si>
  <si>
    <t>MONUMENTATION</t>
  </si>
  <si>
    <t>STREETS</t>
  </si>
  <si>
    <t>WATER</t>
  </si>
  <si>
    <t>TOTAL STREET COST:</t>
  </si>
  <si>
    <t>TOTAL WATER COST:</t>
  </si>
  <si>
    <t>R.C.E. Number</t>
  </si>
  <si>
    <t>RECLAIMED WATER</t>
  </si>
  <si>
    <t>Sub-Total Streets:</t>
  </si>
  <si>
    <t>16" PVC C-905, Class 235</t>
  </si>
  <si>
    <t>18" PVC C-905, Class 235</t>
  </si>
  <si>
    <t>24" PVC C-905, Class 235</t>
  </si>
  <si>
    <t>20" PVC C-905, Class 235</t>
  </si>
  <si>
    <t>18" Butterfly Valve</t>
  </si>
  <si>
    <t>4" Gate Valve</t>
  </si>
  <si>
    <t>6" Gate Valve</t>
  </si>
  <si>
    <t>8" Gate Valve</t>
  </si>
  <si>
    <t>Standard Fire Hydrant, High-Pressure Dry Barrel w/Traffic Break Away, Mueller or American Flow Control, Model Super Centurion, American Darling or Waterous</t>
  </si>
  <si>
    <t>1" Air Vacuum Valve</t>
  </si>
  <si>
    <t>2" Air Vacuum Valve</t>
  </si>
  <si>
    <t>RPDCA, Reduced Pressure Bacflow Device for Fire Services</t>
  </si>
  <si>
    <t>Hot Tap - 6"</t>
  </si>
  <si>
    <t>Hot Tap - 8"</t>
  </si>
  <si>
    <t>Hot Tap - 10"</t>
  </si>
  <si>
    <t>Hot Tap -12"</t>
  </si>
  <si>
    <t>Hot Tap - 4"</t>
  </si>
  <si>
    <t xml:space="preserve">EA </t>
  </si>
  <si>
    <t>PR</t>
  </si>
  <si>
    <t xml:space="preserve">WIRELESS COMMUNICATION  </t>
  </si>
  <si>
    <t>FIBER COMMUNICATION</t>
  </si>
  <si>
    <t>TRAFFIC SIGNAL</t>
  </si>
  <si>
    <t>Sub-Total Traffic Signal:</t>
  </si>
  <si>
    <t>LS</t>
  </si>
  <si>
    <t>EA</t>
  </si>
  <si>
    <t>NPDES/SWPPP</t>
  </si>
  <si>
    <t>60" Drop Manhole per SS-07A</t>
  </si>
  <si>
    <t>Sewer Clean Out per Standard SS-04</t>
  </si>
  <si>
    <t>Sewer Manhole w/Internal Sewer Main Drop per Standard SS-07A</t>
  </si>
  <si>
    <t>Concrete, Class 1, 3250 PSI (Manhole Bases, Sewer Saddles, etc.)</t>
  </si>
  <si>
    <t>Sewer Saddle per Standard SS-09</t>
  </si>
  <si>
    <t>Standard Drop Inlet, per Standard D-02</t>
  </si>
  <si>
    <t>Side Inlet for Standard Drop Inlet</t>
  </si>
  <si>
    <t>Standard Drop Inlet, per Standard D-03</t>
  </si>
  <si>
    <t>Channel Crossing for Exist. Rural Residential, per Standard D-01B</t>
  </si>
  <si>
    <t>Drywell System, per Standard D-06</t>
  </si>
  <si>
    <t>Drywell &amp; Interceptor, per Standard D-07</t>
  </si>
  <si>
    <t>60" Diameter Manhole per Standard SS-01</t>
  </si>
  <si>
    <t>48" Diameter Manhole per Standard SS-01</t>
  </si>
  <si>
    <t>C.Y.</t>
  </si>
  <si>
    <t>10" PVC/VCP Sewer Main</t>
  </si>
  <si>
    <t>12" PVC/VCP Sewer Main</t>
  </si>
  <si>
    <t>15" PVC/VCP Sewer Main</t>
  </si>
  <si>
    <t>18" PVC/VCP Sewer Main</t>
  </si>
  <si>
    <t>21" PVC/VCP Sewer Main</t>
  </si>
  <si>
    <t>24" PVC/VCP Sewer Main</t>
  </si>
  <si>
    <t>27" PVC/VCP Sewer Main</t>
  </si>
  <si>
    <t>30" PVC/VCP Sewer Main</t>
  </si>
  <si>
    <t>36" PVC/VCP Sewer Main</t>
  </si>
  <si>
    <t>4" PVC/VCP Lateral per Standard SS-03</t>
  </si>
  <si>
    <t>6" PVC/VCP Lateral Per Standard SS-03</t>
  </si>
  <si>
    <t>12" Gate Valve</t>
  </si>
  <si>
    <t>33" PVC/VCP Sewer Main</t>
  </si>
  <si>
    <t>39" PVC/VCP Sewer Main</t>
  </si>
  <si>
    <t>42" PVC/VCP Sewer Main</t>
  </si>
  <si>
    <t>45" PVC/VCP Sewer Main</t>
  </si>
  <si>
    <t>48" PVC/VCP Sewer Main</t>
  </si>
  <si>
    <t>Extra Depth Construction (10'-12')</t>
  </si>
  <si>
    <t>Extra Depth Construction (12'-14')</t>
  </si>
  <si>
    <t>Extra Depth Construction (14'-16')</t>
  </si>
  <si>
    <t>Extra Depth Construction (16'-18')</t>
  </si>
  <si>
    <t>Extra Depth Construction (18'-20')</t>
  </si>
  <si>
    <t>Extra Depth Construction (20'-22')</t>
  </si>
  <si>
    <t>Extra Depth Construction (22'-24')</t>
  </si>
  <si>
    <t>Extra Depth Construction (24'-26')</t>
  </si>
  <si>
    <t>TV Inspections</t>
  </si>
  <si>
    <t>Cast Iron Pipe</t>
  </si>
  <si>
    <t>Special Encasement</t>
  </si>
  <si>
    <t>Pipe Bedding, Less than 18"</t>
  </si>
  <si>
    <t>Pipe Bedding, Greater than 18"</t>
  </si>
  <si>
    <t>Unstable Bedding</t>
  </si>
  <si>
    <t>Jack and Bore Operations</t>
  </si>
  <si>
    <t>16" Steel Casing</t>
  </si>
  <si>
    <t>24" Steel Casing</t>
  </si>
  <si>
    <t>30" Steel Casing</t>
  </si>
  <si>
    <t>36" Steel Casing</t>
  </si>
  <si>
    <t>Breking Pavement &amp; Resurface - Concrete</t>
  </si>
  <si>
    <t>Breaking Pavement &amp; Resurface - A.C.</t>
  </si>
  <si>
    <t>Stub &amp; Plug Ends</t>
  </si>
  <si>
    <t>Chimneys</t>
  </si>
  <si>
    <t>Saddle Connection</t>
  </si>
  <si>
    <t>Backwater Valve</t>
  </si>
  <si>
    <t>Tees &amp; Wyes</t>
  </si>
  <si>
    <t>Traffic Control</t>
  </si>
  <si>
    <t>BASINS</t>
  </si>
  <si>
    <t>P.C.C. Access Drive</t>
  </si>
  <si>
    <t>Perimeter Masonry Wall</t>
  </si>
  <si>
    <t>Perimeter Wrought Iron Fence</t>
  </si>
  <si>
    <t>Inlet Structure</t>
  </si>
  <si>
    <t>Outlet Structure</t>
  </si>
  <si>
    <t>Pump</t>
  </si>
  <si>
    <t>Water Valve</t>
  </si>
  <si>
    <t>Slope Protection</t>
  </si>
  <si>
    <t>CHANNEL SYSTEM</t>
  </si>
  <si>
    <t>Concrete Slope, 6" Thick</t>
  </si>
  <si>
    <t>Reinforcing Steel</t>
  </si>
  <si>
    <t>8" R.C.P.</t>
  </si>
  <si>
    <t>12" R.C.P.</t>
  </si>
  <si>
    <t>15" R.C.P.</t>
  </si>
  <si>
    <t>21" R.C.P.</t>
  </si>
  <si>
    <t>27" R.C.P.</t>
  </si>
  <si>
    <t>33" R.C.P.</t>
  </si>
  <si>
    <t>39" R.C.P.</t>
  </si>
  <si>
    <t>45" R.C.P.</t>
  </si>
  <si>
    <t>51" R.C.P.</t>
  </si>
  <si>
    <t>57" R.C.P.</t>
  </si>
  <si>
    <t>Standard Manhole, 36" pipe or less, per Standard D-04 or APWA 321-1</t>
  </si>
  <si>
    <t>Standard Manhole, Greater than 36" pipe, per Standard D-04 or APWA 320-1</t>
  </si>
  <si>
    <t>Pre-Cast Storm Drain Manhole, per Standard D-05 or APWA 322-1</t>
  </si>
  <si>
    <t>Junction Structure per APWA 333-1</t>
  </si>
  <si>
    <t>Junction Structure per APWA 333-2</t>
  </si>
  <si>
    <t>Junction Structure per APWA 334-1</t>
  </si>
  <si>
    <t>Junction Structure per APWA 332-1</t>
  </si>
  <si>
    <t>Transition Structure per APWA 340-1</t>
  </si>
  <si>
    <t>Reinforced Concrete Box (4'x12')</t>
  </si>
  <si>
    <t>Reinforced Concrete Box (7'x12')</t>
  </si>
  <si>
    <t>Reinforced Concrete Box (10.5'x15.5')</t>
  </si>
  <si>
    <t>Catch Basin W = 10', V=7'</t>
  </si>
  <si>
    <t>Catch Basin W = 14', V=7'</t>
  </si>
  <si>
    <t>Catch Basin W = 21', V=7'</t>
  </si>
  <si>
    <t>Catch Basin W = 7', V=7'</t>
  </si>
  <si>
    <t>Headwalls (to nearest 1/2 C.Y.</t>
  </si>
  <si>
    <t>Parkway Drain per APWA 151-1 Type 2</t>
  </si>
  <si>
    <t>Parkway Culvert</t>
  </si>
  <si>
    <t>Rip Rap</t>
  </si>
  <si>
    <t>Grouted Rip Rap</t>
  </si>
  <si>
    <t>Concrete Collar (up to 48")</t>
  </si>
  <si>
    <t>CSP Drop Inlet</t>
  </si>
  <si>
    <t>Traffic Control - Storm Drain</t>
  </si>
  <si>
    <t>L.S.</t>
  </si>
  <si>
    <t>120" CMP</t>
  </si>
  <si>
    <t>96" CMP</t>
  </si>
  <si>
    <t xml:space="preserve">L.S. </t>
  </si>
  <si>
    <t xml:space="preserve">TON </t>
  </si>
  <si>
    <t xml:space="preserve">S.F. </t>
  </si>
  <si>
    <t>3/4" Water Meter without Service Line</t>
  </si>
  <si>
    <t>3/4" Water Meter with Service Line</t>
  </si>
  <si>
    <t>1" Water Meter with Service Line</t>
  </si>
  <si>
    <t>1-1/2" Water Meter with Service Line</t>
  </si>
  <si>
    <t>1-1/2" Water Meter without Service Line</t>
  </si>
  <si>
    <t>2" Water Meter with Service Line</t>
  </si>
  <si>
    <t>2" Water Meter without Service Line</t>
  </si>
  <si>
    <t>Backlow Test (RP)</t>
  </si>
  <si>
    <t xml:space="preserve">Traffic Control </t>
  </si>
  <si>
    <t xml:space="preserve">Traffic Signal Installation </t>
  </si>
  <si>
    <t xml:space="preserve">Signing &amp; Paint Stripping </t>
  </si>
  <si>
    <t>Construct Curb Ramp</t>
  </si>
  <si>
    <t xml:space="preserve">Furnish &amp; Install Detectable Warning Panel </t>
  </si>
  <si>
    <t>3" PVC SCH. 40 Conduit</t>
  </si>
  <si>
    <t>3-1"Ø HDPE Inner Duct (red, white, blue)</t>
  </si>
  <si>
    <t>24 Strand Single Mode Fiber Optic Cable</t>
  </si>
  <si>
    <t>Fiber Optic Vaults</t>
  </si>
  <si>
    <t xml:space="preserve">Sub Total Fiber Communication </t>
  </si>
  <si>
    <t>5.8 GZ Ethernet Radio System (Per Pair)</t>
  </si>
  <si>
    <t>Sub Total Wireless Communication</t>
  </si>
  <si>
    <t>Signal Pole Relocation</t>
  </si>
  <si>
    <t>Signal Head Modifications</t>
  </si>
  <si>
    <t xml:space="preserve"> 4" Thick Class II Base </t>
  </si>
  <si>
    <t xml:space="preserve">6" Thick Class II Base </t>
  </si>
  <si>
    <t>Curb Ramp Per City Standard S-11A</t>
  </si>
  <si>
    <t>Interconnect Relocation</t>
  </si>
  <si>
    <t>3" Asphalt Concrete</t>
  </si>
  <si>
    <t>3.5" Asphalt Concrete</t>
  </si>
  <si>
    <t>4" Asphalt Concrete</t>
  </si>
  <si>
    <t>5" Asphalt Concrete</t>
  </si>
  <si>
    <t>5.5" Asphalt Concrete</t>
  </si>
  <si>
    <t>6" Asphalt Concrete</t>
  </si>
  <si>
    <t>7" Asphalt Concrete</t>
  </si>
  <si>
    <t>8" Asphalt Concrete</t>
  </si>
  <si>
    <t>Crushed Aggregate Base</t>
  </si>
  <si>
    <t>Asphalt Concrete &amp;/or P.C.C. Removal</t>
  </si>
  <si>
    <t>A.C. Curb</t>
  </si>
  <si>
    <t>Slury Seal, Type I</t>
  </si>
  <si>
    <t>Slurry Seal, Type II</t>
  </si>
  <si>
    <t>CURB &amp; GUTTER</t>
  </si>
  <si>
    <t>PAVEMENT</t>
  </si>
  <si>
    <t>Cross Gutter with Spandrels</t>
  </si>
  <si>
    <t>P.C. CONCRETE</t>
  </si>
  <si>
    <t>4" Thick Commercial Sidewalk (10' wide)</t>
  </si>
  <si>
    <t>4" Thick Residential Sidewalk (6' wide)</t>
  </si>
  <si>
    <t>8" Thick Commercial Drive Approach, Type 1, per City Standard S-03</t>
  </si>
  <si>
    <t>8" Thick Commercial Drive Approach, Type 2, per City Standard S-03</t>
  </si>
  <si>
    <t>8" Thick Commercial Drive Approach, Type 3, per City Standard S-03</t>
  </si>
  <si>
    <t>MISCELLANEOUS</t>
  </si>
  <si>
    <t>Trenching</t>
  </si>
  <si>
    <t>Backfill</t>
  </si>
  <si>
    <t>A.C. Repair</t>
  </si>
  <si>
    <t>Curb Ramp per City Standard S-11A</t>
  </si>
  <si>
    <t>Crushed A.B. under Sidewalk</t>
  </si>
  <si>
    <t>Replace Vehicle Detector Loops</t>
  </si>
  <si>
    <t>Guard Rail/Barricade</t>
  </si>
  <si>
    <t>Guide Markers</t>
  </si>
  <si>
    <t>Adjust Manhole to Grade</t>
  </si>
  <si>
    <t>Saw Cut</t>
  </si>
  <si>
    <t>Truncated Dome Panels per APWA Standard 111-3</t>
  </si>
  <si>
    <t>Earthwork Cut</t>
  </si>
  <si>
    <t>Earthwork Fill</t>
  </si>
  <si>
    <t>Striping Removals</t>
  </si>
  <si>
    <t>2" to 4" wide Pavement Striping</t>
  </si>
  <si>
    <t>4" wide Pavement Striping</t>
  </si>
  <si>
    <t>8" wide Pavement Striping</t>
  </si>
  <si>
    <t>12" wide Pavement Striping</t>
  </si>
  <si>
    <t>Pavement Markings</t>
  </si>
  <si>
    <t>Traffic Signs</t>
  </si>
  <si>
    <t>Street Name Signs</t>
  </si>
  <si>
    <t>Sign Removals</t>
  </si>
  <si>
    <t>TRAFFIC CONTROL</t>
  </si>
  <si>
    <t>C.Y</t>
  </si>
  <si>
    <t>P.C.C. Alley Intersection</t>
  </si>
  <si>
    <t>P.C.C. Alley Gutter</t>
  </si>
  <si>
    <t>Reinforced Concrete</t>
  </si>
  <si>
    <t>Remove Temporary Turnaround</t>
  </si>
  <si>
    <t>Construct Temporary Turnaround</t>
  </si>
  <si>
    <t>Tree Removal</t>
  </si>
  <si>
    <t>Tree Wells &amp; Covers</t>
  </si>
  <si>
    <t>Hand Railings</t>
  </si>
  <si>
    <t>Street Lighting</t>
  </si>
  <si>
    <t>LF</t>
  </si>
  <si>
    <t>Wrought Iron Gates - 5' Pedestrian</t>
  </si>
  <si>
    <t xml:space="preserve">Wrought Iron Gates - 20' </t>
  </si>
  <si>
    <t>HOT TAP</t>
  </si>
  <si>
    <t>MAINLINE</t>
  </si>
  <si>
    <t>Pump Station</t>
  </si>
  <si>
    <t>GPM</t>
  </si>
  <si>
    <t>Regulating Facilities</t>
  </si>
  <si>
    <t>Water Storage Tank</t>
  </si>
  <si>
    <t>GAL.</t>
  </si>
  <si>
    <t>VALVES</t>
  </si>
  <si>
    <t xml:space="preserve">FIRE SERVICE </t>
  </si>
  <si>
    <t>3/4" Reduced Pressure Backflow Device</t>
  </si>
  <si>
    <t>1" Reduced Pressure Backflow Device</t>
  </si>
  <si>
    <t>1-1/2" Reduced Pressure Backflow Device</t>
  </si>
  <si>
    <t>2" Reduced Pressure Backflow Device</t>
  </si>
  <si>
    <t>Relocate Power Poles</t>
  </si>
  <si>
    <t>Remove Power Poles</t>
  </si>
  <si>
    <t>AC</t>
  </si>
  <si>
    <t>P.C. CONCRETE CONT'D</t>
  </si>
  <si>
    <t>2" Iron Pipe or Lead w/Brass Tag for setting Tract Boundary Corners</t>
  </si>
  <si>
    <t>1" Iron Pipe or Lead w/Brass Tag for settingal all Street Intersections, Street Centerlines, BC's, EC's, &amp; PRC's</t>
  </si>
  <si>
    <t>Nail for setting at Top of Curb on prolongation of Side Lot Lines</t>
  </si>
  <si>
    <t>1" Iron Pipe or Nail w/Brass Tag for setting in Face or Top of Wall for Rear Lot Corners</t>
  </si>
  <si>
    <t>Sub-Total Monumentation:</t>
  </si>
  <si>
    <t>Engineer's Stamp</t>
  </si>
  <si>
    <t xml:space="preserve">  </t>
  </si>
  <si>
    <t xml:space="preserve">   </t>
  </si>
  <si>
    <t xml:space="preserve"> </t>
  </si>
  <si>
    <t xml:space="preserve">R.C.E. #  </t>
  </si>
  <si>
    <t>Prepared By</t>
  </si>
  <si>
    <t>Expiration Date</t>
  </si>
  <si>
    <t>GENERAL</t>
  </si>
  <si>
    <t>Sub Total General</t>
  </si>
  <si>
    <t>TOTAL LINEAR FOOTAGE</t>
  </si>
  <si>
    <t>Sandblast Existing Paint Signage</t>
  </si>
  <si>
    <t>CY</t>
  </si>
  <si>
    <t>SF</t>
  </si>
  <si>
    <t>$250,001 + is 3% of Cost Est.</t>
  </si>
  <si>
    <t>$50,001-$250,000 is 4% of Cost Est.</t>
  </si>
  <si>
    <t>$0-$50,000 is 5% of Cost Est.</t>
  </si>
  <si>
    <t>Exp. Date</t>
  </si>
  <si>
    <t>*Securities shall be provided in accordance with Victorville Municipal Code, §17.64.060. The Faithful Performance portion shall be at 100% of the approved Engineer's Cost Estimate of the required improvement.  The Labor &amp; Material portion shall be at 50% of of the approved Engineer's Cost Estimate of the required improvement.</t>
  </si>
  <si>
    <t>PROJECT NO:</t>
  </si>
  <si>
    <t>LOCATION:</t>
  </si>
  <si>
    <t>BY:</t>
  </si>
  <si>
    <t>DATE:</t>
  </si>
  <si>
    <r>
      <rPr>
        <sz val="10"/>
        <color indexed="8"/>
        <rFont val="Arial Narrow"/>
        <family val="2"/>
      </rPr>
      <t>ENGINEERING DIVISION, PUBLIC WORKS DEPARTMENT</t>
    </r>
    <r>
      <rPr>
        <sz val="11"/>
        <color indexed="8"/>
        <rFont val="Arial"/>
        <family val="2"/>
      </rPr>
      <t xml:space="preserve">
</t>
    </r>
    <r>
      <rPr>
        <sz val="12"/>
        <color indexed="8"/>
        <rFont val="Arial Black"/>
        <family val="2"/>
      </rPr>
      <t>ENGINEER'S COST ESTIMATE</t>
    </r>
  </si>
  <si>
    <t>10% Contingency:</t>
  </si>
  <si>
    <t>Traffic Control Plans</t>
  </si>
  <si>
    <t>Sub Total Undergrounding of Existing Utilities</t>
  </si>
  <si>
    <t>Sub Total Pavement:</t>
  </si>
  <si>
    <t>Sub Total Curb &amp; Gutter:</t>
  </si>
  <si>
    <t>Sub Total P.C. Concrete:</t>
  </si>
  <si>
    <t>Sub Total Miscellaneous:</t>
  </si>
  <si>
    <t>Sub Total Traffic Control:</t>
  </si>
  <si>
    <t>6" Curg &amp; Gutter, 
per City Standard S-09</t>
  </si>
  <si>
    <t>8" Curb &amp; Gutter, 
per City Standard S-09</t>
  </si>
  <si>
    <t>Cross Gutter, per City Standard S-05</t>
  </si>
  <si>
    <t>6" Thick Residential Drive Approach, 
per City Standard S-02 (12' wide)</t>
  </si>
  <si>
    <t>6" Thick Residential Drive Approach, 
per City Standard S-02 (18' wide)</t>
  </si>
  <si>
    <t>6" Thick Residential Drive Approach for Knuckles &amp; Cul-de-Sacs, 
per City Standard S-02A (24' wide)</t>
  </si>
  <si>
    <t>6" Thick Residential Drive Approach, 
per City Standard S-02 (24' wide)</t>
  </si>
  <si>
    <t>UNDERGROUNDING EXIST. UTILITIES</t>
  </si>
  <si>
    <r>
      <rPr>
        <sz val="10"/>
        <color indexed="8"/>
        <rFont val="Arial Narrow"/>
        <family val="2"/>
      </rPr>
      <t>ENGINEERING DIVISION, PUBLIC WORKS DEPARTMENT</t>
    </r>
    <r>
      <rPr>
        <sz val="11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ENGINEER'S COST ESTIMATE</t>
    </r>
  </si>
  <si>
    <t>4" Thick Commercial Sidewalk Per City Std S-04</t>
  </si>
  <si>
    <r>
      <t xml:space="preserve">Traffic Signal is within Victorville's City Limits only </t>
    </r>
    <r>
      <rPr>
        <sz val="10"/>
        <color indexed="8"/>
        <rFont val="Arial Narrow"/>
        <family val="2"/>
      </rPr>
      <t>(No other Jurisdictions share Signal)</t>
    </r>
    <r>
      <rPr>
        <b/>
        <sz val="10"/>
        <color indexed="8"/>
        <rFont val="Arial Narrow"/>
        <family val="2"/>
      </rPr>
      <t>?</t>
    </r>
  </si>
  <si>
    <t>MS4 PERMIT COMPLIANCE</t>
  </si>
  <si>
    <t xml:space="preserve">MISCELANEOUS </t>
  </si>
  <si>
    <t>Under sidewalk Drain</t>
  </si>
  <si>
    <t>Rail top Culvert: S=</t>
  </si>
  <si>
    <t>Pipe Size -</t>
  </si>
  <si>
    <t>CROSSINGS</t>
  </si>
  <si>
    <t>DRAINS</t>
  </si>
  <si>
    <t>MANHOLES</t>
  </si>
  <si>
    <t>STRUCTURES/BOXES</t>
  </si>
  <si>
    <t>INLETS/OUTLETS</t>
  </si>
  <si>
    <t>DRYWELLS</t>
  </si>
  <si>
    <t>PIPES</t>
  </si>
  <si>
    <t>Sub Total Pipes:</t>
  </si>
  <si>
    <t>Sub Total Manholes:</t>
  </si>
  <si>
    <t>Sub Total Structures/Boxes:</t>
  </si>
  <si>
    <t>Sub Total Basins:</t>
  </si>
  <si>
    <t>Sub Total Inlets/Outlets:</t>
  </si>
  <si>
    <t>Sub Total Crossings:</t>
  </si>
  <si>
    <t>Sub Total Drywells:</t>
  </si>
  <si>
    <t>Sub Total Drains:</t>
  </si>
  <si>
    <t>Sub Total MS4 Permit Compliance:</t>
  </si>
  <si>
    <t>Sub Total Channel System:</t>
  </si>
  <si>
    <t>Standard Wash Crossing, per Std D-01A</t>
  </si>
  <si>
    <t xml:space="preserve">  8" PVC/VCP Sewer Main</t>
  </si>
  <si>
    <t>CASING</t>
  </si>
  <si>
    <t>BEDDING</t>
  </si>
  <si>
    <t>SADDLES/REPAIR</t>
  </si>
  <si>
    <t>SPECIAL CONSTRUCTION</t>
  </si>
  <si>
    <t>Sub Total Saddles/Repair:</t>
  </si>
  <si>
    <t>Sub Total Special Construction:</t>
  </si>
  <si>
    <t>Sub Total Bedding:</t>
  </si>
  <si>
    <t>Sub Total Casing:</t>
  </si>
  <si>
    <r>
      <t>Disinfection Facilities (CL &amp; NH</t>
    </r>
    <r>
      <rPr>
        <vertAlign val="subscript"/>
        <sz val="10"/>
        <rFont val="Arial Narrow"/>
        <family val="2"/>
      </rPr>
      <t>3</t>
    </r>
    <r>
      <rPr>
        <sz val="10"/>
        <rFont val="Arial Narrow"/>
        <family val="2"/>
      </rPr>
      <t xml:space="preserve"> System)</t>
    </r>
  </si>
  <si>
    <t xml:space="preserve">  4" CMLC Pipe, 10GA Min. Steel Wall Thickness</t>
  </si>
  <si>
    <t>24" CMLC Pipe, 0.25" Min. Steel Wall Thickness</t>
  </si>
  <si>
    <t>20" CMLC Pipe, 0.25" Min. Steel Wall Thickness</t>
  </si>
  <si>
    <t>18" CMLC Pipe, 0.25" Min. Steel Wall Thickness</t>
  </si>
  <si>
    <t>16" CMLC Pipe, 0.25" Min. Steel Wall Thickness</t>
  </si>
  <si>
    <t>12" CMLC Pipe, 0.25" Min. Steel Wall Thickness</t>
  </si>
  <si>
    <t>10" CMLC Pipe, 0.25" Min. Steel Wall Thickness</t>
  </si>
  <si>
    <t xml:space="preserve">  8" CMLC Pipe, 0.25" Min. Steel Wall Thickness</t>
  </si>
  <si>
    <t xml:space="preserve">  6" CMLC Pipe, 0.25" Min. Steel Wall Thickness</t>
  </si>
  <si>
    <t xml:space="preserve">   4"CMLC Pipe, 0.25" Min. Steel Wall Thickness</t>
  </si>
  <si>
    <t>20" CMLC Pipe, 10GA Min. Steel Wall Thickness</t>
  </si>
  <si>
    <t>24" CMLC Pipe, 10GA Min. Steel Wall Thickness</t>
  </si>
  <si>
    <t>18" CMLC Pipe, 10GA Min. Steel Wall Thickness</t>
  </si>
  <si>
    <t>16" CMLC Pipe, 10GA Min. Steel Wall Thickness</t>
  </si>
  <si>
    <t>12" CMLC Pipe, 10GA Min. Steel Wall Thickness</t>
  </si>
  <si>
    <t>10" CMLC Pipe, 10GA Min. Steel Wall Thickness</t>
  </si>
  <si>
    <t xml:space="preserve">  8" CMLC Pipe, 10GA Min. Steel Wall Thickness</t>
  </si>
  <si>
    <t xml:space="preserve">  6" CMLC Pipe, 10GA Min. Steel Wall Thickness</t>
  </si>
  <si>
    <t>BACKFLOWS</t>
  </si>
  <si>
    <t>Sub Total Mainline:</t>
  </si>
  <si>
    <t>Sub Total Hot Tap:</t>
  </si>
  <si>
    <t>Sub Total Valves:</t>
  </si>
  <si>
    <t>Sub Total Backflows:</t>
  </si>
  <si>
    <t>Sub Total Fire Service:</t>
  </si>
  <si>
    <t xml:space="preserve">  4" CMLC Pipe, 0.25" Min. Steel Wall Thickness</t>
  </si>
  <si>
    <t>Hot Tap - 12"</t>
  </si>
  <si>
    <t>Hot Tap -   8"</t>
  </si>
  <si>
    <t>Hot Tap -   6"</t>
  </si>
  <si>
    <t>Hot Tap -   4"</t>
  </si>
  <si>
    <t>1" Water Meter without Service Line</t>
  </si>
  <si>
    <t xml:space="preserve">  8" Gate Valve</t>
  </si>
  <si>
    <t xml:space="preserve">  6" Gate Valve</t>
  </si>
  <si>
    <t xml:space="preserve">  4" Gate Valve</t>
  </si>
  <si>
    <t>Sub Total Reclaimed Hot Tap:</t>
  </si>
  <si>
    <t>Sub Total Reclaimed Mainline:</t>
  </si>
  <si>
    <t>Sub Total Reclaimed Meters &amp; Service Lines:</t>
  </si>
  <si>
    <t>METERS &amp; SERVICE LINES</t>
  </si>
  <si>
    <t>Sub Total Reclaimed Valves:</t>
  </si>
  <si>
    <t>Sub Total Reclaimed Bacflow:</t>
  </si>
  <si>
    <t>Sub Total Reclaimed Fire Service:</t>
  </si>
  <si>
    <t>Sub Total Reclaimed Miscellaneous:</t>
  </si>
  <si>
    <t>Sub Total Meters &amp; Service Lines:</t>
  </si>
  <si>
    <t>10% Contingencies:</t>
  </si>
  <si>
    <t>TOTAL
MONUMENTATION COST:</t>
  </si>
  <si>
    <t>PROPERTY BOUNDARIES</t>
  </si>
  <si>
    <t>Sub Total Property Boundaries:</t>
  </si>
  <si>
    <t>Sub Total Intersections/Centerlines/BCR's/ECR's:</t>
  </si>
  <si>
    <t>TOTAL TRAFFIC
SIGNAL COST:</t>
  </si>
  <si>
    <t xml:space="preserve">  4" PVC C-900, Class 305</t>
  </si>
  <si>
    <t xml:space="preserve">  6" PVC C-900, Class 305</t>
  </si>
  <si>
    <t>10" PVC C-900, Class 305</t>
  </si>
  <si>
    <t xml:space="preserve">  8" PVC C-900, Class 305</t>
  </si>
  <si>
    <t>12" PVC C-900, Class 305</t>
  </si>
  <si>
    <t>3" Reduced Pressure Backflow Device</t>
  </si>
  <si>
    <t>4" Reduced Pressure Backflow Device</t>
  </si>
  <si>
    <t>6" Reduced Pressure Backflow Device</t>
  </si>
  <si>
    <t>Blow Off</t>
  </si>
  <si>
    <t>BACKFLOWS (cont'd)</t>
  </si>
  <si>
    <t>HOT TAP (cont'd)</t>
  </si>
  <si>
    <t>TOTAL RECLAIMED
WATER COST:</t>
  </si>
  <si>
    <t>3" Water Meter with strainer</t>
  </si>
  <si>
    <t>4" Water Meter with strainer</t>
  </si>
  <si>
    <t>6" Water Meter with strainer</t>
  </si>
  <si>
    <t>8" Water Meter with strainer</t>
  </si>
  <si>
    <t>8" Reduced Pressure Backflow Device</t>
  </si>
  <si>
    <t>FIRE SERVICE (cont'd)</t>
  </si>
  <si>
    <t>MAINLINE (cont'd)</t>
  </si>
  <si>
    <t>201 LF + = $102.00 + $0.16/LF</t>
  </si>
  <si>
    <t>101 LF-200 LF = $78.00 + $0.24/LF</t>
  </si>
  <si>
    <t>0 LF-100 LF = $78.00 Min</t>
  </si>
  <si>
    <t>Dry Utility Trenching</t>
  </si>
  <si>
    <t>Sub Total Miscellaneous Utilities</t>
  </si>
  <si>
    <t>MISCELLANEOUS UTILITIES</t>
  </si>
  <si>
    <t>TOTAL CONSTRUCTION PERMIT</t>
  </si>
  <si>
    <t>** There may be additional fees that pertain to your project.  Please see the Engineering Schedule of Fees and Charges for Services for a complete list of fees required for your project.</t>
  </si>
  <si>
    <t>SEWER PLAN CHECKING FEE:</t>
  </si>
  <si>
    <t>SEWER CONST. PERMIT &amp; INSPECTION FEE:</t>
  </si>
  <si>
    <t>DRAINAGE CONST. PERMIT &amp; INSPECTION FEE:</t>
  </si>
  <si>
    <t>DRAINAGE PLAN CHECKING FEE:</t>
  </si>
  <si>
    <t>STREET PLAN CHECKING FEE:</t>
  </si>
  <si>
    <t>STREET CONST. PERMIT &amp; INSPECTION FEE:</t>
  </si>
  <si>
    <t>REC. WATER PLAN CHECKING FEE:</t>
  </si>
  <si>
    <t>REC. WTR CONST. PERMIT &amp; INSPECTION FEE:</t>
  </si>
  <si>
    <t>WATER PLAN CHECKING FEE:</t>
  </si>
  <si>
    <t>WATER CONST. PERMIT &amp; INSPECTION FEE:</t>
  </si>
  <si>
    <t>MONUMENTATION INSPECTION FEE:</t>
  </si>
  <si>
    <t>DRY UTILITY TRENCHING INSPECTION FEE:</t>
  </si>
  <si>
    <t>MISCELLANEOUS CONT'D</t>
  </si>
  <si>
    <t>BEDDING CONT'D</t>
  </si>
  <si>
    <t>HOT TAP CONT'D</t>
  </si>
  <si>
    <t>PLAN &amp; PERMIT FEE CALCULATION FORMULA</t>
  </si>
  <si>
    <t>TOTAL PLAN CHECKING FEE**</t>
  </si>
  <si>
    <t xml:space="preserve"> &amp; INSPECTION FEE**</t>
  </si>
  <si>
    <t>TRAFFIC SIGNAL PLAN CHECKING FEE:</t>
  </si>
  <si>
    <t>TRAFFIC SIGNAL CONST. PERMIT &amp; INSP. FEE:</t>
  </si>
  <si>
    <t>No.of Lots</t>
  </si>
  <si>
    <t>Subdivision No.</t>
  </si>
  <si>
    <t>INSPECTION &amp; PERMIT FEE CALCULATION FORMULA</t>
  </si>
  <si>
    <t>101 LOTS - 200 LOTS @ $240.00 + $1.60/LOT</t>
  </si>
  <si>
    <t>201 LOTS PLUS @ $400.00 + $1.00/LOT</t>
  </si>
  <si>
    <t>Labor &amp; Material Security Amount*:</t>
  </si>
  <si>
    <t>Faithful Performance Security Amount*:</t>
  </si>
  <si>
    <t>48" Sewer Drop Manhole per Standard SS-07</t>
  </si>
  <si>
    <t>1 LOTS -100 LOTS @ $240.00</t>
  </si>
  <si>
    <t>TOTAL RECLAIM WATER COST EST.</t>
  </si>
  <si>
    <t>TOTAL STREET COST EST.</t>
  </si>
  <si>
    <t>TOTAL WATER COST EST.</t>
  </si>
  <si>
    <t>TOTAL TRAFFIC SIGNAL EST.</t>
  </si>
  <si>
    <t>TOTAL DRAINAGE COST EST.</t>
  </si>
  <si>
    <t>TOTAL SEWER COST EST.</t>
  </si>
  <si>
    <t>TOTAL MONUMENTATION COST EST.</t>
  </si>
  <si>
    <t>Yes</t>
  </si>
  <si>
    <t>No</t>
  </si>
  <si>
    <t>Intersections/Centerlines/BCR's/ECR's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</si>
</sst>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42" x14ac:knownFonts="1">
    <font>
      <sz val="11"/>
      <color theme="1"/>
      <name val="Calibri"/>
      <family val="2"/>
      <scheme val="minor"/>
    </font>
    <font>
      <b/>
      <sz val="10"/>
      <color indexed="4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color indexed="8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  <font>
      <b/>
      <sz val="10"/>
      <color indexed="48"/>
      <name val="Arial Narrow"/>
      <family val="2"/>
    </font>
    <font>
      <sz val="11"/>
      <color indexed="8"/>
      <name val="Arial"/>
      <family val="2"/>
    </font>
    <font>
      <b/>
      <sz val="11"/>
      <name val="Arial Narrow"/>
      <family val="2"/>
    </font>
    <font>
      <b/>
      <sz val="12"/>
      <color indexed="8"/>
      <name val="Arial"/>
      <family val="2"/>
    </font>
    <font>
      <vertAlign val="subscript"/>
      <sz val="10"/>
      <name val="Arial Narrow"/>
      <family val="2"/>
    </font>
    <font>
      <sz val="10"/>
      <name val="Arial Narrow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b/>
      <sz val="9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i/>
      <sz val="9"/>
      <color theme="1"/>
      <name val="Arial Black"/>
      <family val="2"/>
    </font>
    <font>
      <sz val="12"/>
      <color theme="1"/>
      <name val="Calibri"/>
      <family val="2"/>
      <scheme val="minor"/>
    </font>
    <font>
      <sz val="11"/>
      <name val="Arial Black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6">
    <xf numFmtId="0" fontId="0" fillId="0" borderId="0" xfId="0"/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 applyProtection="1">
      <alignment vertical="center" wrapText="1"/>
      <protection locked="0"/>
    </xf>
    <xf numFmtId="165" fontId="27" fillId="0" borderId="0" xfId="0" applyNumberFormat="1" applyFont="1" applyAlignment="1" applyProtection="1">
      <alignment vertical="center"/>
      <protection hidden="1"/>
    </xf>
    <xf numFmtId="0" fontId="34" fillId="0" borderId="41" xfId="0" applyFont="1" applyBorder="1" applyAlignment="1" applyProtection="1">
      <alignment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165" fontId="34" fillId="0" borderId="9" xfId="0" applyNumberFormat="1" applyFont="1" applyBorder="1" applyAlignment="1" applyProtection="1">
      <alignment horizontal="right" vertical="center" wrapText="1"/>
      <protection locked="0"/>
    </xf>
    <xf numFmtId="165" fontId="34" fillId="0" borderId="1" xfId="0" applyNumberFormat="1" applyFont="1" applyBorder="1" applyAlignment="1" applyProtection="1">
      <alignment horizontal="right" vertical="center" wrapText="1"/>
      <protection locked="0"/>
    </xf>
    <xf numFmtId="165" fontId="34" fillId="0" borderId="17" xfId="0" applyNumberFormat="1" applyFont="1" applyBorder="1" applyAlignment="1" applyProtection="1">
      <alignment horizontal="right" vertical="center" wrapText="1"/>
      <protection locked="0"/>
    </xf>
    <xf numFmtId="165" fontId="27" fillId="0" borderId="9" xfId="0" applyNumberFormat="1" applyFont="1" applyBorder="1" applyAlignment="1" applyProtection="1">
      <alignment vertical="center"/>
      <protection locked="0"/>
    </xf>
    <xf numFmtId="165" fontId="27" fillId="0" borderId="20" xfId="0" applyNumberFormat="1" applyFont="1" applyBorder="1" applyAlignment="1" applyProtection="1">
      <alignment vertical="center"/>
      <protection locked="0"/>
    </xf>
    <xf numFmtId="3" fontId="34" fillId="0" borderId="47" xfId="0" applyNumberFormat="1" applyFont="1" applyBorder="1" applyAlignment="1" applyProtection="1">
      <alignment horizontal="center" vertical="center" wrapText="1"/>
      <protection locked="0"/>
    </xf>
    <xf numFmtId="3" fontId="34" fillId="0" borderId="25" xfId="0" applyNumberFormat="1" applyFont="1" applyBorder="1" applyAlignment="1" applyProtection="1">
      <alignment horizontal="center" vertical="center" wrapText="1"/>
      <protection locked="0"/>
    </xf>
    <xf numFmtId="3" fontId="34" fillId="0" borderId="27" xfId="0" applyNumberFormat="1" applyFont="1" applyBorder="1" applyAlignment="1" applyProtection="1">
      <alignment horizontal="center" vertical="center" wrapText="1"/>
      <protection locked="0"/>
    </xf>
    <xf numFmtId="3" fontId="34" fillId="0" borderId="17" xfId="0" applyNumberFormat="1" applyFont="1" applyBorder="1" applyAlignment="1" applyProtection="1">
      <alignment horizontal="center" vertical="center" wrapText="1"/>
      <protection locked="0"/>
    </xf>
    <xf numFmtId="3" fontId="34" fillId="0" borderId="48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26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8" fontId="2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vertical="top"/>
      <protection hidden="1"/>
    </xf>
    <xf numFmtId="164" fontId="28" fillId="0" borderId="0" xfId="0" applyNumberFormat="1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top" wrapText="1"/>
      <protection hidden="1"/>
    </xf>
    <xf numFmtId="0" fontId="27" fillId="0" borderId="0" xfId="0" applyFont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8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42" fontId="12" fillId="0" borderId="0" xfId="0" applyNumberFormat="1" applyFont="1" applyAlignment="1" applyProtection="1">
      <alignment vertical="center"/>
      <protection hidden="1"/>
    </xf>
    <xf numFmtId="3" fontId="12" fillId="0" borderId="0" xfId="0" applyNumberFormat="1" applyFont="1" applyAlignment="1" applyProtection="1">
      <alignment horizontal="left" vertical="center" wrapText="1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8" fillId="0" borderId="0" xfId="0" applyFont="1" applyAlignment="1" applyProtection="1">
      <alignment vertical="center" wrapText="1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42" fontId="4" fillId="0" borderId="0" xfId="0" applyNumberFormat="1" applyFont="1" applyAlignment="1" applyProtection="1">
      <alignment vertical="center"/>
      <protection hidden="1"/>
    </xf>
    <xf numFmtId="0" fontId="24" fillId="0" borderId="0" xfId="0" applyFont="1" applyProtection="1">
      <protection locked="0" hidden="1"/>
    </xf>
    <xf numFmtId="0" fontId="24" fillId="0" borderId="0" xfId="0" applyFont="1" applyAlignment="1" applyProtection="1">
      <alignment horizontal="left" vertical="center"/>
      <protection hidden="1"/>
    </xf>
    <xf numFmtId="42" fontId="3" fillId="0" borderId="0" xfId="0" applyNumberFormat="1" applyFont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horizontal="right" vertical="center"/>
      <protection hidden="1"/>
    </xf>
    <xf numFmtId="164" fontId="24" fillId="0" borderId="0" xfId="0" applyNumberFormat="1" applyFont="1" applyAlignment="1" applyProtection="1">
      <alignment vertical="center"/>
      <protection hidden="1"/>
    </xf>
    <xf numFmtId="3" fontId="24" fillId="0" borderId="0" xfId="0" applyNumberFormat="1" applyFont="1" applyAlignment="1" applyProtection="1">
      <alignment vertical="center"/>
      <protection hidden="1"/>
    </xf>
    <xf numFmtId="0" fontId="34" fillId="0" borderId="9" xfId="0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34" fillId="0" borderId="17" xfId="0" applyFont="1" applyBorder="1" applyAlignment="1" applyProtection="1">
      <alignment horizontal="center" vertical="center" wrapText="1"/>
      <protection hidden="1"/>
    </xf>
    <xf numFmtId="0" fontId="34" fillId="0" borderId="13" xfId="0" applyFont="1" applyBorder="1" applyAlignment="1" applyProtection="1">
      <alignment vertical="center" wrapText="1"/>
      <protection hidden="1"/>
    </xf>
    <xf numFmtId="0" fontId="34" fillId="0" borderId="11" xfId="0" applyFont="1" applyBorder="1" applyAlignment="1" applyProtection="1">
      <alignment vertical="center" wrapText="1"/>
      <protection hidden="1"/>
    </xf>
    <xf numFmtId="0" fontId="34" fillId="0" borderId="8" xfId="0" applyFont="1" applyBorder="1" applyAlignment="1" applyProtection="1">
      <alignment vertical="center" wrapText="1"/>
      <protection hidden="1"/>
    </xf>
    <xf numFmtId="165" fontId="27" fillId="0" borderId="9" xfId="0" applyNumberFormat="1" applyFont="1" applyBorder="1" applyAlignment="1" applyProtection="1">
      <alignment vertic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hidden="1"/>
    </xf>
    <xf numFmtId="3" fontId="27" fillId="0" borderId="47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right" vertical="center" wrapText="1"/>
      <protection hidden="1"/>
    </xf>
    <xf numFmtId="3" fontId="25" fillId="0" borderId="2" xfId="0" applyNumberFormat="1" applyFont="1" applyBorder="1" applyAlignment="1" applyProtection="1">
      <alignment horizontal="center" vertical="center" wrapText="1"/>
      <protection hidden="1"/>
    </xf>
    <xf numFmtId="0" fontId="25" fillId="0" borderId="2" xfId="0" applyFont="1" applyBorder="1" applyAlignment="1" applyProtection="1">
      <alignment horizontal="right" vertical="center" wrapText="1"/>
      <protection hidden="1"/>
    </xf>
    <xf numFmtId="0" fontId="25" fillId="0" borderId="26" xfId="0" applyFont="1" applyBorder="1" applyAlignment="1" applyProtection="1">
      <alignment horizontal="right" vertical="center" wrapText="1"/>
      <protection hidden="1"/>
    </xf>
    <xf numFmtId="0" fontId="27" fillId="0" borderId="0" xfId="0" applyFont="1" applyAlignment="1" applyProtection="1">
      <alignment horizontal="right" vertical="center" wrapText="1"/>
      <protection hidden="1"/>
    </xf>
    <xf numFmtId="0" fontId="27" fillId="0" borderId="14" xfId="0" applyFont="1" applyBorder="1" applyAlignment="1" applyProtection="1">
      <alignment horizontal="right" vertical="center" wrapText="1"/>
      <protection hidden="1"/>
    </xf>
    <xf numFmtId="0" fontId="25" fillId="0" borderId="2" xfId="0" applyFont="1" applyBorder="1" applyProtection="1">
      <protection locked="0"/>
    </xf>
    <xf numFmtId="44" fontId="25" fillId="0" borderId="50" xfId="0" applyNumberFormat="1" applyFont="1" applyBorder="1" applyAlignment="1" applyProtection="1">
      <alignment vertical="center"/>
      <protection hidden="1"/>
    </xf>
    <xf numFmtId="44" fontId="27" fillId="0" borderId="10" xfId="0" applyNumberFormat="1" applyFont="1" applyBorder="1" applyAlignment="1" applyProtection="1">
      <alignment vertical="center"/>
      <protection hidden="1"/>
    </xf>
    <xf numFmtId="44" fontId="27" fillId="0" borderId="12" xfId="0" applyNumberFormat="1" applyFont="1" applyBorder="1" applyAlignment="1" applyProtection="1">
      <alignment vertical="center"/>
      <protection hidden="1"/>
    </xf>
    <xf numFmtId="44" fontId="8" fillId="0" borderId="12" xfId="0" applyNumberFormat="1" applyFont="1" applyBorder="1" applyAlignment="1" applyProtection="1">
      <alignment vertical="center"/>
      <protection hidden="1"/>
    </xf>
    <xf numFmtId="44" fontId="9" fillId="0" borderId="32" xfId="0" applyNumberFormat="1" applyFont="1" applyBorder="1" applyAlignment="1" applyProtection="1">
      <alignment vertical="center"/>
      <protection hidden="1"/>
    </xf>
    <xf numFmtId="44" fontId="8" fillId="0" borderId="50" xfId="0" applyNumberFormat="1" applyFont="1" applyBorder="1" applyAlignment="1" applyProtection="1">
      <alignment vertical="center"/>
      <protection hidden="1"/>
    </xf>
    <xf numFmtId="44" fontId="9" fillId="0" borderId="10" xfId="0" applyNumberFormat="1" applyFont="1" applyBorder="1" applyAlignment="1" applyProtection="1">
      <alignment vertical="center"/>
      <protection hidden="1"/>
    </xf>
    <xf numFmtId="44" fontId="9" fillId="0" borderId="12" xfId="0" applyNumberFormat="1" applyFont="1" applyBorder="1" applyAlignment="1" applyProtection="1">
      <alignment vertical="center"/>
      <protection hidden="1"/>
    </xf>
    <xf numFmtId="44" fontId="8" fillId="0" borderId="32" xfId="0" applyNumberFormat="1" applyFont="1" applyBorder="1" applyAlignment="1" applyProtection="1">
      <alignment vertical="center"/>
      <protection hidden="1"/>
    </xf>
    <xf numFmtId="44" fontId="12" fillId="0" borderId="50" xfId="0" applyNumberFormat="1" applyFont="1" applyBorder="1" applyAlignment="1" applyProtection="1">
      <alignment vertical="center"/>
      <protection hidden="1"/>
    </xf>
    <xf numFmtId="44" fontId="12" fillId="0" borderId="12" xfId="0" applyNumberFormat="1" applyFont="1" applyBorder="1" applyAlignment="1" applyProtection="1">
      <alignment vertical="center"/>
      <protection hidden="1"/>
    </xf>
    <xf numFmtId="44" fontId="12" fillId="0" borderId="32" xfId="0" applyNumberFormat="1" applyFont="1" applyBorder="1" applyAlignment="1" applyProtection="1">
      <alignment vertical="center"/>
      <protection hidden="1"/>
    </xf>
    <xf numFmtId="44" fontId="30" fillId="0" borderId="12" xfId="0" applyNumberFormat="1" applyFont="1" applyBorder="1" applyAlignment="1" applyProtection="1">
      <alignment horizontal="right" vertical="center"/>
      <protection hidden="1"/>
    </xf>
    <xf numFmtId="44" fontId="30" fillId="0" borderId="32" xfId="0" applyNumberFormat="1" applyFont="1" applyBorder="1" applyAlignment="1" applyProtection="1">
      <alignment horizontal="right" vertical="center"/>
      <protection hidden="1"/>
    </xf>
    <xf numFmtId="44" fontId="12" fillId="0" borderId="28" xfId="0" applyNumberFormat="1" applyFont="1" applyBorder="1" applyAlignment="1" applyProtection="1">
      <alignment vertical="center"/>
      <protection hidden="1"/>
    </xf>
    <xf numFmtId="44" fontId="27" fillId="0" borderId="32" xfId="0" applyNumberFormat="1" applyFont="1" applyBorder="1" applyAlignment="1" applyProtection="1">
      <alignment vertical="center"/>
      <protection hidden="1"/>
    </xf>
    <xf numFmtId="3" fontId="38" fillId="0" borderId="50" xfId="0" applyNumberFormat="1" applyFont="1" applyBorder="1" applyAlignment="1" applyProtection="1">
      <alignment vertical="center" wrapText="1"/>
      <protection locked="0"/>
    </xf>
    <xf numFmtId="44" fontId="30" fillId="0" borderId="10" xfId="0" applyNumberFormat="1" applyFont="1" applyBorder="1" applyProtection="1">
      <protection hidden="1"/>
    </xf>
    <xf numFmtId="44" fontId="30" fillId="0" borderId="12" xfId="0" applyNumberFormat="1" applyFont="1" applyBorder="1" applyProtection="1">
      <protection hidden="1"/>
    </xf>
    <xf numFmtId="44" fontId="30" fillId="0" borderId="32" xfId="0" applyNumberFormat="1" applyFont="1" applyBorder="1" applyProtection="1">
      <protection hidden="1"/>
    </xf>
    <xf numFmtId="0" fontId="41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hidden="1"/>
    </xf>
    <xf numFmtId="3" fontId="16" fillId="0" borderId="0" xfId="0" applyNumberFormat="1" applyFont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165" fontId="25" fillId="0" borderId="0" xfId="0" applyNumberFormat="1" applyFont="1" applyAlignment="1" applyProtection="1">
      <alignment horizontal="right" vertical="center"/>
      <protection hidden="1"/>
    </xf>
    <xf numFmtId="0" fontId="30" fillId="0" borderId="4" xfId="0" applyFont="1" applyBorder="1" applyAlignment="1" applyProtection="1">
      <alignment horizontal="center" vertical="center" wrapText="1"/>
      <protection hidden="1"/>
    </xf>
    <xf numFmtId="3" fontId="30" fillId="0" borderId="5" xfId="0" applyNumberFormat="1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 wrapText="1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4" fontId="25" fillId="0" borderId="10" xfId="0" applyNumberFormat="1" applyFont="1" applyBorder="1" applyAlignment="1" applyProtection="1">
      <alignment horizontal="right" vertical="center"/>
      <protection hidden="1"/>
    </xf>
    <xf numFmtId="0" fontId="6" fillId="0" borderId="11" xfId="0" applyFont="1" applyBorder="1" applyAlignment="1" applyProtection="1">
      <alignment vertical="center" wrapText="1"/>
      <protection hidden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44" fontId="25" fillId="0" borderId="12" xfId="0" applyNumberFormat="1" applyFont="1" applyBorder="1" applyAlignment="1" applyProtection="1">
      <alignment horizontal="right" vertical="center"/>
      <protection hidden="1"/>
    </xf>
    <xf numFmtId="0" fontId="25" fillId="0" borderId="13" xfId="0" applyFont="1" applyBorder="1" applyAlignment="1" applyProtection="1">
      <alignment vertical="center" wrapText="1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165" fontId="6" fillId="0" borderId="17" xfId="0" applyNumberFormat="1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44" fontId="26" fillId="0" borderId="31" xfId="0" applyNumberFormat="1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5" fillId="0" borderId="11" xfId="0" applyFont="1" applyBorder="1" applyAlignment="1" applyProtection="1">
      <alignment vertical="center" wrapText="1"/>
      <protection hidden="1"/>
    </xf>
    <xf numFmtId="3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vertical="center" wrapText="1"/>
      <protection hidden="1"/>
    </xf>
    <xf numFmtId="3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vertical="center" wrapText="1"/>
      <protection locked="0"/>
    </xf>
    <xf numFmtId="0" fontId="6" fillId="0" borderId="44" xfId="0" applyFont="1" applyBorder="1" applyAlignment="1" applyProtection="1">
      <alignment vertical="center" wrapText="1"/>
      <protection locked="0"/>
    </xf>
    <xf numFmtId="3" fontId="6" fillId="0" borderId="20" xfId="0" applyNumberFormat="1" applyFont="1" applyBorder="1" applyAlignment="1" applyProtection="1">
      <alignment horizontal="center" vertical="center"/>
      <protection locked="0"/>
    </xf>
    <xf numFmtId="165" fontId="6" fillId="0" borderId="20" xfId="0" applyNumberFormat="1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vertical="center" wrapText="1"/>
      <protection locked="0"/>
    </xf>
    <xf numFmtId="0" fontId="24" fillId="0" borderId="21" xfId="0" applyFont="1" applyBorder="1" applyProtection="1">
      <protection hidden="1"/>
    </xf>
    <xf numFmtId="44" fontId="31" fillId="0" borderId="3" xfId="0" applyNumberFormat="1" applyFont="1" applyBorder="1" applyAlignment="1" applyProtection="1">
      <alignment horizontal="right" vertical="center"/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44" fontId="26" fillId="0" borderId="1" xfId="0" applyNumberFormat="1" applyFont="1" applyBorder="1" applyAlignment="1" applyProtection="1">
      <alignment horizontal="right" vertic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44" fontId="20" fillId="0" borderId="3" xfId="0" applyNumberFormat="1" applyFont="1" applyBorder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0" fontId="27" fillId="0" borderId="0" xfId="0" applyFont="1" applyAlignment="1" applyProtection="1">
      <alignment vertical="center" wrapText="1"/>
      <protection hidden="1"/>
    </xf>
    <xf numFmtId="44" fontId="30" fillId="0" borderId="50" xfId="0" applyNumberFormat="1" applyFont="1" applyBorder="1" applyAlignment="1" applyProtection="1">
      <alignment horizontal="right" vertical="center"/>
      <protection hidden="1"/>
    </xf>
    <xf numFmtId="44" fontId="37" fillId="0" borderId="24" xfId="0" applyNumberFormat="1" applyFont="1" applyBorder="1" applyAlignment="1" applyProtection="1">
      <alignment horizontal="right" vertical="center"/>
      <protection hidden="1"/>
    </xf>
    <xf numFmtId="44" fontId="37" fillId="0" borderId="12" xfId="0" applyNumberFormat="1" applyFont="1" applyBorder="1" applyAlignment="1" applyProtection="1">
      <alignment horizontal="right" vertical="center"/>
      <protection hidden="1"/>
    </xf>
    <xf numFmtId="44" fontId="37" fillId="0" borderId="32" xfId="0" applyNumberFormat="1" applyFont="1" applyBorder="1" applyAlignment="1" applyProtection="1">
      <alignment horizontal="right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8" fillId="0" borderId="0" xfId="0" applyFont="1" applyProtection="1">
      <protection locked="0"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/>
      <protection hidden="1"/>
    </xf>
    <xf numFmtId="0" fontId="28" fillId="0" borderId="0" xfId="0" applyFont="1" applyAlignment="1" applyProtection="1">
      <alignment vertical="center"/>
      <protection locked="0" hidden="1"/>
    </xf>
    <xf numFmtId="0" fontId="35" fillId="0" borderId="33" xfId="0" applyFont="1" applyBorder="1" applyAlignment="1" applyProtection="1">
      <alignment vertical="center" wrapText="1"/>
      <protection hidden="1"/>
    </xf>
    <xf numFmtId="0" fontId="34" fillId="0" borderId="8" xfId="0" applyFont="1" applyBorder="1" applyAlignment="1" applyProtection="1">
      <alignment wrapText="1"/>
      <protection hidden="1"/>
    </xf>
    <xf numFmtId="44" fontId="27" fillId="0" borderId="10" xfId="0" applyNumberFormat="1" applyFont="1" applyBorder="1" applyAlignment="1" applyProtection="1">
      <alignment horizontal="right" vertical="center"/>
      <protection hidden="1"/>
    </xf>
    <xf numFmtId="0" fontId="34" fillId="0" borderId="11" xfId="0" applyFont="1" applyBorder="1" applyAlignment="1" applyProtection="1">
      <alignment wrapText="1"/>
      <protection hidden="1"/>
    </xf>
    <xf numFmtId="44" fontId="27" fillId="0" borderId="12" xfId="0" applyNumberFormat="1" applyFont="1" applyBorder="1" applyAlignment="1" applyProtection="1">
      <alignment horizontal="right" vertical="center"/>
      <protection hidden="1"/>
    </xf>
    <xf numFmtId="44" fontId="30" fillId="0" borderId="31" xfId="0" applyNumberFormat="1" applyFont="1" applyBorder="1" applyAlignment="1" applyProtection="1">
      <alignment horizontal="right" vertical="center"/>
      <protection hidden="1"/>
    </xf>
    <xf numFmtId="0" fontId="35" fillId="0" borderId="18" xfId="0" applyFont="1" applyBorder="1" applyAlignment="1" applyProtection="1">
      <alignment vertical="center" wrapText="1"/>
      <protection hidden="1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165" fontId="27" fillId="0" borderId="1" xfId="0" applyNumberFormat="1" applyFont="1" applyBorder="1" applyAlignment="1" applyProtection="1">
      <alignment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wrapText="1"/>
      <protection locked="0"/>
    </xf>
    <xf numFmtId="3" fontId="27" fillId="0" borderId="27" xfId="0" applyNumberFormat="1" applyFont="1" applyBorder="1" applyAlignment="1" applyProtection="1">
      <alignment horizontal="center" vertical="center"/>
      <protection locked="0"/>
    </xf>
    <xf numFmtId="165" fontId="27" fillId="0" borderId="17" xfId="0" applyNumberFormat="1" applyFont="1" applyBorder="1" applyAlignment="1" applyProtection="1">
      <alignment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44" fontId="27" fillId="0" borderId="23" xfId="0" applyNumberFormat="1" applyFont="1" applyBorder="1" applyAlignment="1" applyProtection="1">
      <alignment horizontal="right" vertical="center"/>
      <protection hidden="1"/>
    </xf>
    <xf numFmtId="44" fontId="27" fillId="0" borderId="24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3" fontId="27" fillId="0" borderId="42" xfId="0" applyNumberFormat="1" applyFont="1" applyBorder="1" applyAlignment="1" applyProtection="1">
      <alignment horizontal="center" vertical="center"/>
      <protection locked="0"/>
    </xf>
    <xf numFmtId="165" fontId="27" fillId="0" borderId="42" xfId="0" applyNumberFormat="1" applyFont="1" applyBorder="1" applyAlignment="1" applyProtection="1">
      <alignment vertical="center"/>
      <protection locked="0"/>
    </xf>
    <xf numFmtId="165" fontId="27" fillId="0" borderId="27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vertical="center"/>
      <protection hidden="1"/>
    </xf>
    <xf numFmtId="3" fontId="28" fillId="0" borderId="0" xfId="0" applyNumberFormat="1" applyFont="1" applyAlignment="1" applyProtection="1">
      <alignment horizontal="center" vertical="center"/>
      <protection hidden="1"/>
    </xf>
    <xf numFmtId="0" fontId="28" fillId="0" borderId="14" xfId="0" applyFont="1" applyBorder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21" xfId="0" applyFont="1" applyBorder="1" applyProtection="1">
      <protection hidden="1"/>
    </xf>
    <xf numFmtId="44" fontId="33" fillId="0" borderId="3" xfId="0" applyNumberFormat="1" applyFont="1" applyBorder="1" applyAlignment="1" applyProtection="1">
      <alignment horizontal="right" vertical="center"/>
      <protection hidden="1"/>
    </xf>
    <xf numFmtId="3" fontId="28" fillId="0" borderId="0" xfId="0" applyNumberFormat="1" applyFont="1" applyAlignment="1" applyProtection="1">
      <alignment vertical="center"/>
      <protection hidden="1"/>
    </xf>
    <xf numFmtId="42" fontId="28" fillId="0" borderId="0" xfId="0" applyNumberFormat="1" applyFont="1" applyAlignment="1" applyProtection="1">
      <alignment horizontal="right" vertical="center"/>
      <protection hidden="1"/>
    </xf>
    <xf numFmtId="42" fontId="30" fillId="0" borderId="1" xfId="0" applyNumberFormat="1" applyFont="1" applyBorder="1" applyAlignment="1" applyProtection="1">
      <alignment horizontal="right" vertical="center"/>
      <protection hidden="1"/>
    </xf>
    <xf numFmtId="3" fontId="27" fillId="0" borderId="0" xfId="0" applyNumberFormat="1" applyFont="1" applyAlignment="1" applyProtection="1">
      <alignment horizontal="center" vertical="center" wrapText="1"/>
      <protection hidden="1"/>
    </xf>
    <xf numFmtId="44" fontId="20" fillId="0" borderId="3" xfId="0" applyNumberFormat="1" applyFont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 wrapText="1"/>
      <protection hidden="1"/>
    </xf>
    <xf numFmtId="3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vertical="center" wrapText="1"/>
      <protection hidden="1"/>
    </xf>
    <xf numFmtId="44" fontId="25" fillId="0" borderId="9" xfId="0" applyNumberFormat="1" applyFont="1" applyBorder="1" applyAlignment="1" applyProtection="1">
      <alignment vertical="center"/>
      <protection hidden="1"/>
    </xf>
    <xf numFmtId="42" fontId="25" fillId="0" borderId="28" xfId="0" applyNumberFormat="1" applyFont="1" applyBorder="1" applyAlignment="1" applyProtection="1">
      <alignment vertical="center"/>
      <protection hidden="1"/>
    </xf>
    <xf numFmtId="44" fontId="25" fillId="0" borderId="1" xfId="0" applyNumberFormat="1" applyFont="1" applyBorder="1" applyAlignment="1" applyProtection="1">
      <alignment vertical="center"/>
      <protection hidden="1"/>
    </xf>
    <xf numFmtId="42" fontId="25" fillId="0" borderId="12" xfId="0" applyNumberFormat="1" applyFont="1" applyBorder="1" applyAlignment="1" applyProtection="1">
      <alignment vertical="center"/>
      <protection hidden="1"/>
    </xf>
    <xf numFmtId="42" fontId="25" fillId="0" borderId="29" xfId="0" applyNumberFormat="1" applyFont="1" applyBorder="1" applyAlignment="1" applyProtection="1">
      <alignment vertical="center"/>
      <protection hidden="1"/>
    </xf>
    <xf numFmtId="3" fontId="1" fillId="0" borderId="1" xfId="0" applyNumberFormat="1" applyFont="1" applyBorder="1" applyAlignment="1" applyProtection="1">
      <alignment vertical="center"/>
      <protection locked="0"/>
    </xf>
    <xf numFmtId="3" fontId="25" fillId="0" borderId="17" xfId="0" applyNumberFormat="1" applyFont="1" applyBorder="1" applyAlignment="1" applyProtection="1">
      <alignment horizontal="center" vertical="center"/>
      <protection locked="0"/>
    </xf>
    <xf numFmtId="3" fontId="1" fillId="0" borderId="17" xfId="0" applyNumberFormat="1" applyFont="1" applyBorder="1" applyAlignment="1" applyProtection="1">
      <alignment vertical="center"/>
      <protection locked="0"/>
    </xf>
    <xf numFmtId="42" fontId="25" fillId="0" borderId="24" xfId="0" applyNumberFormat="1" applyFont="1" applyBorder="1" applyAlignment="1" applyProtection="1">
      <alignment vertical="center"/>
      <protection hidden="1"/>
    </xf>
    <xf numFmtId="42" fontId="26" fillId="0" borderId="31" xfId="0" applyNumberFormat="1" applyFont="1" applyBorder="1" applyAlignment="1" applyProtection="1">
      <alignment vertical="center"/>
      <protection hidden="1"/>
    </xf>
    <xf numFmtId="0" fontId="26" fillId="0" borderId="46" xfId="0" applyFont="1" applyBorder="1" applyAlignment="1" applyProtection="1">
      <alignment vertical="center" wrapText="1"/>
      <protection hidden="1"/>
    </xf>
    <xf numFmtId="44" fontId="25" fillId="0" borderId="1" xfId="0" applyNumberFormat="1" applyFont="1" applyBorder="1" applyAlignment="1" applyProtection="1">
      <alignment vertical="center"/>
      <protection locked="0"/>
    </xf>
    <xf numFmtId="44" fontId="25" fillId="0" borderId="17" xfId="0" applyNumberFormat="1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 wrapText="1"/>
      <protection hidden="1"/>
    </xf>
    <xf numFmtId="0" fontId="25" fillId="0" borderId="17" xfId="0" applyFont="1" applyBorder="1" applyAlignment="1" applyProtection="1">
      <alignment vertical="center"/>
      <protection locked="0"/>
    </xf>
    <xf numFmtId="44" fontId="25" fillId="0" borderId="9" xfId="0" applyNumberFormat="1" applyFont="1" applyBorder="1" applyAlignment="1" applyProtection="1">
      <alignment vertical="center"/>
      <protection locked="0"/>
    </xf>
    <xf numFmtId="42" fontId="25" fillId="0" borderId="23" xfId="0" applyNumberFormat="1" applyFont="1" applyBorder="1" applyAlignment="1" applyProtection="1">
      <alignment vertical="center"/>
      <protection hidden="1"/>
    </xf>
    <xf numFmtId="42" fontId="25" fillId="0" borderId="30" xfId="0" applyNumberFormat="1" applyFont="1" applyBorder="1" applyAlignment="1" applyProtection="1">
      <alignment vertical="center"/>
      <protection hidden="1"/>
    </xf>
    <xf numFmtId="3" fontId="25" fillId="0" borderId="27" xfId="0" applyNumberFormat="1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42" fontId="25" fillId="0" borderId="14" xfId="0" applyNumberFormat="1" applyFont="1" applyBorder="1" applyAlignment="1" applyProtection="1">
      <alignment vertical="center"/>
      <protection hidden="1"/>
    </xf>
    <xf numFmtId="42" fontId="25" fillId="0" borderId="25" xfId="0" applyNumberFormat="1" applyFont="1" applyBorder="1" applyAlignment="1" applyProtection="1">
      <alignment vertical="center"/>
      <protection hidden="1"/>
    </xf>
    <xf numFmtId="3" fontId="25" fillId="0" borderId="0" xfId="0" applyNumberFormat="1" applyFont="1" applyAlignment="1" applyProtection="1">
      <alignment vertical="center"/>
      <protection hidden="1"/>
    </xf>
    <xf numFmtId="42" fontId="25" fillId="0" borderId="0" xfId="0" applyNumberFormat="1" applyFont="1" applyAlignment="1" applyProtection="1">
      <alignment vertical="center"/>
      <protection hidden="1"/>
    </xf>
    <xf numFmtId="42" fontId="26" fillId="0" borderId="25" xfId="0" applyNumberFormat="1" applyFont="1" applyBorder="1" applyAlignment="1" applyProtection="1">
      <alignment vertical="center"/>
      <protection hidden="1"/>
    </xf>
    <xf numFmtId="42" fontId="24" fillId="0" borderId="0" xfId="0" applyNumberFormat="1" applyFont="1" applyAlignment="1" applyProtection="1">
      <alignment vertical="center"/>
      <protection hidden="1"/>
    </xf>
    <xf numFmtId="42" fontId="20" fillId="0" borderId="43" xfId="0" applyNumberFormat="1" applyFont="1" applyBorder="1" applyAlignment="1" applyProtection="1">
      <alignment vertical="center"/>
      <protection hidden="1"/>
    </xf>
    <xf numFmtId="165" fontId="30" fillId="0" borderId="50" xfId="0" applyNumberFormat="1" applyFont="1" applyBorder="1" applyAlignment="1" applyProtection="1">
      <alignment horizontal="right" vertical="center"/>
      <protection hidden="1"/>
    </xf>
    <xf numFmtId="165" fontId="37" fillId="0" borderId="24" xfId="0" applyNumberFormat="1" applyFont="1" applyBorder="1" applyAlignment="1" applyProtection="1">
      <alignment horizontal="right" vertical="center"/>
      <protection hidden="1"/>
    </xf>
    <xf numFmtId="165" fontId="37" fillId="0" borderId="12" xfId="0" applyNumberFormat="1" applyFont="1" applyBorder="1" applyAlignment="1" applyProtection="1">
      <alignment horizontal="right" vertical="center"/>
      <protection hidden="1"/>
    </xf>
    <xf numFmtId="165" fontId="37" fillId="0" borderId="32" xfId="0" applyNumberFormat="1" applyFont="1" applyBorder="1" applyAlignment="1" applyProtection="1">
      <alignment horizontal="right" vertical="center"/>
      <protection hidden="1"/>
    </xf>
    <xf numFmtId="3" fontId="30" fillId="0" borderId="39" xfId="0" applyNumberFormat="1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center" vertical="center"/>
      <protection hidden="1"/>
    </xf>
    <xf numFmtId="0" fontId="30" fillId="0" borderId="33" xfId="0" applyFont="1" applyBorder="1" applyAlignment="1" applyProtection="1">
      <alignment horizontal="left" vertical="center" wrapText="1"/>
      <protection hidden="1"/>
    </xf>
    <xf numFmtId="0" fontId="27" fillId="0" borderId="8" xfId="0" applyFont="1" applyBorder="1" applyAlignment="1" applyProtection="1">
      <alignment vertical="center" wrapText="1"/>
      <protection hidden="1"/>
    </xf>
    <xf numFmtId="44" fontId="27" fillId="0" borderId="9" xfId="0" applyNumberFormat="1" applyFont="1" applyBorder="1" applyAlignment="1" applyProtection="1">
      <alignment vertical="center"/>
      <protection hidden="1"/>
    </xf>
    <xf numFmtId="42" fontId="27" fillId="0" borderId="10" xfId="0" applyNumberFormat="1" applyFont="1" applyBorder="1" applyAlignment="1" applyProtection="1">
      <alignment vertical="center"/>
      <protection hidden="1"/>
    </xf>
    <xf numFmtId="0" fontId="27" fillId="0" borderId="11" xfId="0" applyFont="1" applyBorder="1" applyAlignment="1" applyProtection="1">
      <alignment vertical="center" wrapText="1"/>
      <protection hidden="1"/>
    </xf>
    <xf numFmtId="44" fontId="27" fillId="0" borderId="1" xfId="0" applyNumberFormat="1" applyFont="1" applyBorder="1" applyAlignment="1" applyProtection="1">
      <alignment vertical="center"/>
      <protection hidden="1"/>
    </xf>
    <xf numFmtId="42" fontId="27" fillId="0" borderId="24" xfId="0" applyNumberFormat="1" applyFont="1" applyBorder="1" applyAlignment="1" applyProtection="1">
      <alignment vertical="center"/>
      <protection hidden="1"/>
    </xf>
    <xf numFmtId="0" fontId="27" fillId="0" borderId="11" xfId="0" applyFont="1" applyBorder="1" applyAlignment="1" applyProtection="1">
      <alignment vertical="center" wrapText="1"/>
      <protection locked="0"/>
    </xf>
    <xf numFmtId="44" fontId="27" fillId="0" borderId="1" xfId="0" applyNumberFormat="1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vertical="center" wrapText="1"/>
      <protection locked="0"/>
    </xf>
    <xf numFmtId="44" fontId="27" fillId="0" borderId="17" xfId="0" applyNumberFormat="1" applyFont="1" applyBorder="1" applyAlignment="1" applyProtection="1">
      <alignment vertical="center"/>
      <protection locked="0"/>
    </xf>
    <xf numFmtId="42" fontId="27" fillId="0" borderId="23" xfId="0" applyNumberFormat="1" applyFont="1" applyBorder="1" applyAlignment="1" applyProtection="1">
      <alignment vertical="center"/>
      <protection hidden="1"/>
    </xf>
    <xf numFmtId="42" fontId="30" fillId="0" borderId="31" xfId="0" applyNumberFormat="1" applyFont="1" applyBorder="1" applyAlignment="1" applyProtection="1">
      <alignment vertical="center"/>
      <protection hidden="1"/>
    </xf>
    <xf numFmtId="3" fontId="14" fillId="0" borderId="1" xfId="0" applyNumberFormat="1" applyFont="1" applyBorder="1" applyAlignment="1" applyProtection="1">
      <alignment vertical="center"/>
      <protection locked="0"/>
    </xf>
    <xf numFmtId="3" fontId="14" fillId="0" borderId="17" xfId="0" applyNumberFormat="1" applyFont="1" applyBorder="1" applyAlignment="1" applyProtection="1">
      <alignment vertical="center"/>
      <protection locked="0"/>
    </xf>
    <xf numFmtId="42" fontId="27" fillId="0" borderId="31" xfId="0" applyNumberFormat="1" applyFont="1" applyBorder="1" applyAlignment="1" applyProtection="1">
      <alignment vertical="center"/>
      <protection hidden="1"/>
    </xf>
    <xf numFmtId="42" fontId="30" fillId="0" borderId="3" xfId="0" applyNumberFormat="1" applyFont="1" applyBorder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42" fontId="27" fillId="0" borderId="0" xfId="0" applyNumberFormat="1" applyFont="1" applyAlignment="1" applyProtection="1">
      <alignment vertical="center"/>
      <protection hidden="1"/>
    </xf>
    <xf numFmtId="42" fontId="30" fillId="0" borderId="1" xfId="0" applyNumberFormat="1" applyFont="1" applyBorder="1" applyAlignment="1" applyProtection="1">
      <alignment vertical="center"/>
      <protection hidden="1"/>
    </xf>
    <xf numFmtId="44" fontId="30" fillId="0" borderId="43" xfId="0" applyNumberFormat="1" applyFont="1" applyBorder="1" applyAlignment="1" applyProtection="1">
      <alignment horizontal="right" vertical="center"/>
      <protection hidden="1"/>
    </xf>
    <xf numFmtId="0" fontId="24" fillId="0" borderId="0" xfId="0" applyFont="1" applyAlignment="1" applyProtection="1">
      <alignment wrapText="1"/>
      <protection hidden="1"/>
    </xf>
    <xf numFmtId="3" fontId="8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24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3" fontId="30" fillId="0" borderId="15" xfId="0" applyNumberFormat="1" applyFont="1" applyBorder="1" applyAlignment="1" applyProtection="1">
      <alignment horizontal="center" vertical="center"/>
      <protection hidden="1"/>
    </xf>
    <xf numFmtId="3" fontId="27" fillId="0" borderId="9" xfId="0" applyNumberFormat="1" applyFont="1" applyBorder="1" applyProtection="1">
      <protection locked="0"/>
    </xf>
    <xf numFmtId="3" fontId="27" fillId="0" borderId="1" xfId="0" applyNumberFormat="1" applyFont="1" applyBorder="1" applyProtection="1"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0" fontId="27" fillId="0" borderId="34" xfId="0" applyFont="1" applyBorder="1" applyAlignment="1" applyProtection="1">
      <alignment vertical="center" wrapText="1"/>
      <protection hidden="1"/>
    </xf>
    <xf numFmtId="3" fontId="27" fillId="0" borderId="38" xfId="0" applyNumberFormat="1" applyFont="1" applyBorder="1" applyProtection="1">
      <protection locked="0"/>
    </xf>
    <xf numFmtId="44" fontId="27" fillId="0" borderId="38" xfId="0" applyNumberFormat="1" applyFont="1" applyBorder="1" applyAlignment="1" applyProtection="1">
      <alignment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44" fontId="30" fillId="0" borderId="32" xfId="0" applyNumberFormat="1" applyFont="1" applyBorder="1" applyAlignment="1" applyProtection="1">
      <alignment vertical="center"/>
      <protection hidden="1"/>
    </xf>
    <xf numFmtId="0" fontId="27" fillId="0" borderId="16" xfId="0" applyFont="1" applyBorder="1" applyAlignment="1" applyProtection="1">
      <alignment vertical="center" wrapText="1"/>
      <protection hidden="1"/>
    </xf>
    <xf numFmtId="0" fontId="35" fillId="0" borderId="19" xfId="0" applyFont="1" applyBorder="1" applyAlignment="1" applyProtection="1">
      <alignment vertical="center" wrapText="1"/>
      <protection hidden="1"/>
    </xf>
    <xf numFmtId="0" fontId="27" fillId="0" borderId="44" xfId="0" applyFont="1" applyBorder="1" applyAlignment="1" applyProtection="1">
      <alignment vertical="center" wrapText="1"/>
      <protection locked="0"/>
    </xf>
    <xf numFmtId="3" fontId="27" fillId="0" borderId="20" xfId="0" applyNumberFormat="1" applyFont="1" applyBorder="1" applyAlignment="1" applyProtection="1">
      <alignment vertical="center"/>
      <protection locked="0"/>
    </xf>
    <xf numFmtId="44" fontId="27" fillId="0" borderId="20" xfId="0" applyNumberFormat="1" applyFont="1" applyBorder="1" applyAlignment="1" applyProtection="1">
      <alignment vertical="center"/>
      <protection locked="0"/>
    </xf>
    <xf numFmtId="44" fontId="27" fillId="0" borderId="24" xfId="0" applyNumberFormat="1" applyFont="1" applyBorder="1" applyAlignment="1" applyProtection="1">
      <alignment vertical="center"/>
      <protection hidden="1"/>
    </xf>
    <xf numFmtId="0" fontId="27" fillId="0" borderId="8" xfId="0" applyFont="1" applyBorder="1" applyAlignment="1" applyProtection="1">
      <alignment wrapText="1"/>
      <protection hidden="1"/>
    </xf>
    <xf numFmtId="0" fontId="27" fillId="0" borderId="11" xfId="0" applyFont="1" applyBorder="1" applyAlignment="1" applyProtection="1">
      <alignment wrapText="1"/>
      <protection hidden="1"/>
    </xf>
    <xf numFmtId="0" fontId="24" fillId="0" borderId="0" xfId="0" applyFont="1" applyProtection="1">
      <protection locked="0"/>
    </xf>
    <xf numFmtId="3" fontId="27" fillId="0" borderId="9" xfId="0" applyNumberFormat="1" applyFont="1" applyBorder="1" applyAlignment="1" applyProtection="1">
      <alignment vertical="center"/>
      <protection locked="0"/>
    </xf>
    <xf numFmtId="3" fontId="27" fillId="0" borderId="1" xfId="0" applyNumberFormat="1" applyFont="1" applyBorder="1" applyProtection="1">
      <protection hidden="1"/>
    </xf>
    <xf numFmtId="0" fontId="27" fillId="0" borderId="34" xfId="0" applyFont="1" applyBorder="1" applyAlignment="1" applyProtection="1">
      <alignment vertical="center" wrapText="1"/>
      <protection locked="0"/>
    </xf>
    <xf numFmtId="44" fontId="27" fillId="0" borderId="38" xfId="0" applyNumberFormat="1" applyFont="1" applyBorder="1" applyAlignment="1" applyProtection="1">
      <alignment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vertical="center" wrapText="1"/>
      <protection locked="0"/>
    </xf>
    <xf numFmtId="44" fontId="27" fillId="0" borderId="9" xfId="0" applyNumberFormat="1" applyFont="1" applyBorder="1" applyAlignment="1" applyProtection="1">
      <alignment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left" wrapText="1"/>
      <protection hidden="1"/>
    </xf>
    <xf numFmtId="0" fontId="27" fillId="0" borderId="1" xfId="0" applyFont="1" applyBorder="1" applyAlignment="1" applyProtection="1">
      <alignment horizontal="center"/>
      <protection hidden="1"/>
    </xf>
    <xf numFmtId="44" fontId="27" fillId="0" borderId="3" xfId="0" applyNumberFormat="1" applyFont="1" applyBorder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44" fontId="30" fillId="0" borderId="25" xfId="0" applyNumberFormat="1" applyFont="1" applyBorder="1" applyAlignment="1" applyProtection="1">
      <alignment vertical="center"/>
      <protection hidden="1"/>
    </xf>
    <xf numFmtId="3" fontId="24" fillId="0" borderId="0" xfId="0" applyNumberFormat="1" applyFont="1" applyProtection="1">
      <protection hidden="1"/>
    </xf>
    <xf numFmtId="44" fontId="21" fillId="0" borderId="43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44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vertical="center" wrapText="1"/>
      <protection hidden="1"/>
    </xf>
    <xf numFmtId="44" fontId="27" fillId="0" borderId="20" xfId="0" applyNumberFormat="1" applyFont="1" applyBorder="1" applyAlignment="1" applyProtection="1">
      <alignment vertical="center"/>
      <protection hidden="1"/>
    </xf>
    <xf numFmtId="44" fontId="27" fillId="0" borderId="17" xfId="0" applyNumberFormat="1" applyFont="1" applyBorder="1" applyAlignment="1" applyProtection="1">
      <alignment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44" fontId="27" fillId="0" borderId="23" xfId="0" applyNumberFormat="1" applyFont="1" applyBorder="1" applyAlignment="1" applyProtection="1">
      <alignment vertical="center"/>
      <protection hidden="1"/>
    </xf>
    <xf numFmtId="44" fontId="27" fillId="0" borderId="20" xfId="0" applyNumberFormat="1" applyFont="1" applyBorder="1" applyAlignment="1" applyProtection="1">
      <alignment horizontal="center" vertical="center"/>
      <protection locked="0"/>
    </xf>
    <xf numFmtId="7" fontId="27" fillId="0" borderId="31" xfId="0" applyNumberFormat="1" applyFont="1" applyBorder="1" applyAlignment="1" applyProtection="1">
      <alignment vertical="center"/>
      <protection hidden="1"/>
    </xf>
    <xf numFmtId="44" fontId="27" fillId="0" borderId="31" xfId="0" applyNumberFormat="1" applyFont="1" applyBorder="1" applyAlignment="1" applyProtection="1">
      <alignment vertical="center"/>
      <protection hidden="1"/>
    </xf>
    <xf numFmtId="0" fontId="27" fillId="0" borderId="44" xfId="0" applyFont="1" applyBorder="1" applyAlignment="1" applyProtection="1">
      <alignment wrapText="1"/>
      <protection hidden="1"/>
    </xf>
    <xf numFmtId="0" fontId="27" fillId="0" borderId="11" xfId="0" applyFont="1" applyBorder="1" applyAlignment="1" applyProtection="1">
      <alignment wrapText="1"/>
      <protection locked="0"/>
    </xf>
    <xf numFmtId="44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38" xfId="0" applyNumberFormat="1" applyFont="1" applyBorder="1" applyAlignment="1" applyProtection="1">
      <alignment vertical="center"/>
      <protection locked="0"/>
    </xf>
    <xf numFmtId="3" fontId="27" fillId="0" borderId="49" xfId="0" applyNumberFormat="1" applyFont="1" applyBorder="1" applyAlignment="1" applyProtection="1">
      <alignment vertical="center"/>
      <protection locked="0"/>
    </xf>
    <xf numFmtId="44" fontId="27" fillId="0" borderId="49" xfId="0" applyNumberFormat="1" applyFont="1" applyBorder="1" applyAlignment="1" applyProtection="1">
      <alignment vertical="center"/>
      <protection locked="0"/>
    </xf>
    <xf numFmtId="0" fontId="27" fillId="0" borderId="49" xfId="0" applyFont="1" applyBorder="1" applyAlignment="1" applyProtection="1">
      <alignment horizontal="center" vertical="center"/>
      <protection hidden="1"/>
    </xf>
    <xf numFmtId="44" fontId="27" fillId="0" borderId="28" xfId="0" applyNumberFormat="1" applyFont="1" applyBorder="1" applyAlignment="1" applyProtection="1">
      <alignment vertical="center"/>
      <protection hidden="1"/>
    </xf>
    <xf numFmtId="0" fontId="27" fillId="0" borderId="13" xfId="0" applyFont="1" applyBorder="1" applyAlignment="1" applyProtection="1">
      <alignment vertical="center" wrapText="1"/>
      <protection hidden="1"/>
    </xf>
    <xf numFmtId="0" fontId="27" fillId="0" borderId="39" xfId="0" applyFont="1" applyBorder="1" applyAlignment="1" applyProtection="1">
      <alignment horizontal="center" vertical="center"/>
      <protection locked="0"/>
    </xf>
    <xf numFmtId="44" fontId="27" fillId="0" borderId="39" xfId="0" applyNumberFormat="1" applyFont="1" applyBorder="1" applyAlignment="1" applyProtection="1">
      <alignment vertical="center"/>
      <protection hidden="1"/>
    </xf>
    <xf numFmtId="0" fontId="27" fillId="0" borderId="39" xfId="0" applyFont="1" applyBorder="1" applyAlignment="1" applyProtection="1">
      <alignment horizontal="center" vertical="center"/>
      <protection hidden="1"/>
    </xf>
    <xf numFmtId="44" fontId="27" fillId="0" borderId="29" xfId="0" applyNumberFormat="1" applyFont="1" applyBorder="1" applyAlignment="1" applyProtection="1">
      <alignment vertical="center"/>
      <protection hidden="1"/>
    </xf>
    <xf numFmtId="0" fontId="27" fillId="0" borderId="1" xfId="0" applyFont="1" applyBorder="1" applyAlignment="1" applyProtection="1">
      <alignment horizontal="center"/>
      <protection locked="0"/>
    </xf>
    <xf numFmtId="0" fontId="24" fillId="0" borderId="16" xfId="0" applyFont="1" applyBorder="1" applyProtection="1"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Protection="1">
      <protection locked="0"/>
    </xf>
    <xf numFmtId="44" fontId="30" fillId="0" borderId="3" xfId="0" applyNumberFormat="1" applyFont="1" applyBorder="1" applyAlignment="1" applyProtection="1">
      <alignment vertical="center"/>
      <protection hidden="1"/>
    </xf>
    <xf numFmtId="44" fontId="27" fillId="0" borderId="25" xfId="0" applyNumberFormat="1" applyFont="1" applyBorder="1" applyAlignment="1" applyProtection="1">
      <alignment vertical="center"/>
      <protection hidden="1"/>
    </xf>
    <xf numFmtId="44" fontId="21" fillId="0" borderId="43" xfId="0" applyNumberFormat="1" applyFont="1" applyBorder="1" applyAlignment="1" applyProtection="1">
      <alignment vertical="center"/>
      <protection hidden="1"/>
    </xf>
    <xf numFmtId="0" fontId="27" fillId="0" borderId="37" xfId="0" applyFont="1" applyBorder="1" applyAlignment="1" applyProtection="1">
      <alignment vertical="center"/>
      <protection hidden="1"/>
    </xf>
    <xf numFmtId="0" fontId="27" fillId="0" borderId="53" xfId="0" applyFont="1" applyBorder="1" applyProtection="1">
      <protection hidden="1"/>
    </xf>
    <xf numFmtId="0" fontId="27" fillId="0" borderId="54" xfId="0" applyFont="1" applyBorder="1" applyProtection="1">
      <protection hidden="1"/>
    </xf>
    <xf numFmtId="0" fontId="8" fillId="0" borderId="35" xfId="0" applyFont="1" applyBorder="1" applyAlignment="1" applyProtection="1">
      <alignment vertical="center"/>
      <protection hidden="1"/>
    </xf>
    <xf numFmtId="0" fontId="27" fillId="0" borderId="55" xfId="0" applyFont="1" applyBorder="1" applyProtection="1">
      <protection hidden="1"/>
    </xf>
    <xf numFmtId="0" fontId="27" fillId="0" borderId="56" xfId="0" applyFont="1" applyBorder="1" applyProtection="1">
      <protection locked="0"/>
    </xf>
    <xf numFmtId="0" fontId="27" fillId="0" borderId="35" xfId="0" applyFont="1" applyBorder="1" applyAlignment="1" applyProtection="1">
      <alignment horizontal="right"/>
      <protection hidden="1"/>
    </xf>
    <xf numFmtId="0" fontId="8" fillId="0" borderId="55" xfId="0" applyFont="1" applyBorder="1" applyAlignment="1" applyProtection="1">
      <alignment vertical="top"/>
      <protection hidden="1"/>
    </xf>
    <xf numFmtId="0" fontId="8" fillId="0" borderId="48" xfId="0" applyFont="1" applyBorder="1" applyAlignment="1" applyProtection="1">
      <alignment vertical="top"/>
      <protection hidden="1"/>
    </xf>
    <xf numFmtId="0" fontId="8" fillId="0" borderId="57" xfId="0" applyFont="1" applyBorder="1" applyAlignment="1" applyProtection="1">
      <alignment vertical="top"/>
      <protection hidden="1"/>
    </xf>
    <xf numFmtId="0" fontId="27" fillId="0" borderId="2" xfId="0" applyFont="1" applyBorder="1" applyProtection="1">
      <protection locked="0"/>
    </xf>
    <xf numFmtId="0" fontId="8" fillId="0" borderId="57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29" fillId="0" borderId="36" xfId="0" applyFont="1" applyBorder="1" applyAlignment="1" applyProtection="1">
      <alignment horizontal="center" vertical="top"/>
      <protection hidden="1"/>
    </xf>
    <xf numFmtId="0" fontId="8" fillId="0" borderId="51" xfId="0" applyFont="1" applyBorder="1" applyAlignment="1" applyProtection="1">
      <alignment vertical="top"/>
      <protection hidden="1"/>
    </xf>
    <xf numFmtId="0" fontId="8" fillId="0" borderId="52" xfId="0" applyFont="1" applyBorder="1" applyAlignment="1" applyProtection="1">
      <alignment vertical="top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41" xfId="0" applyFont="1" applyBorder="1" applyAlignment="1" applyProtection="1">
      <alignment vertical="center" wrapText="1"/>
      <protection locked="0"/>
    </xf>
    <xf numFmtId="3" fontId="27" fillId="0" borderId="42" xfId="0" applyNumberFormat="1" applyFont="1" applyBorder="1" applyAlignment="1" applyProtection="1">
      <alignment vertic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44" fontId="27" fillId="0" borderId="30" xfId="0" applyNumberFormat="1" applyFont="1" applyBorder="1" applyAlignment="1" applyProtection="1">
      <alignment vertical="center"/>
      <protection hidden="1"/>
    </xf>
    <xf numFmtId="44" fontId="27" fillId="0" borderId="40" xfId="0" applyNumberFormat="1" applyFont="1" applyBorder="1" applyAlignment="1" applyProtection="1">
      <alignment vertical="center"/>
      <protection hidden="1"/>
    </xf>
    <xf numFmtId="0" fontId="30" fillId="0" borderId="19" xfId="0" applyFont="1" applyBorder="1" applyAlignment="1" applyProtection="1">
      <alignment horizontal="left" vertical="center" wrapText="1"/>
      <protection hidden="1"/>
    </xf>
    <xf numFmtId="165" fontId="24" fillId="0" borderId="0" xfId="0" applyNumberFormat="1" applyFont="1" applyAlignment="1" applyProtection="1">
      <alignment vertical="center"/>
      <protection hidden="1"/>
    </xf>
    <xf numFmtId="44" fontId="20" fillId="0" borderId="43" xfId="0" applyNumberFormat="1" applyFont="1" applyBorder="1" applyAlignment="1" applyProtection="1">
      <alignment horizontal="right" vertical="center"/>
      <protection hidden="1"/>
    </xf>
    <xf numFmtId="0" fontId="26" fillId="0" borderId="56" xfId="0" applyFont="1" applyBorder="1" applyAlignment="1" applyProtection="1">
      <alignment horizontal="left"/>
      <protection locked="0"/>
    </xf>
    <xf numFmtId="0" fontId="26" fillId="0" borderId="2" xfId="0" applyFont="1" applyBorder="1" applyAlignment="1" applyProtection="1">
      <alignment horizontal="center"/>
      <protection locked="0"/>
    </xf>
    <xf numFmtId="3" fontId="9" fillId="0" borderId="8" xfId="0" applyNumberFormat="1" applyFont="1" applyBorder="1" applyAlignment="1" applyProtection="1">
      <alignment horizontal="right" vertical="center" wrapText="1"/>
      <protection hidden="1"/>
    </xf>
    <xf numFmtId="3" fontId="9" fillId="0" borderId="9" xfId="0" applyNumberFormat="1" applyFont="1" applyBorder="1" applyAlignment="1" applyProtection="1">
      <alignment horizontal="right" vertical="center" wrapText="1"/>
      <protection hidden="1"/>
    </xf>
    <xf numFmtId="0" fontId="30" fillId="0" borderId="11" xfId="0" applyFont="1" applyBorder="1" applyAlignment="1" applyProtection="1">
      <alignment horizontal="left" vertical="center" wrapText="1"/>
      <protection hidden="1"/>
    </xf>
    <xf numFmtId="0" fontId="30" fillId="0" borderId="1" xfId="0" applyFont="1" applyBorder="1" applyAlignment="1" applyProtection="1">
      <alignment horizontal="left" vertical="center" wrapText="1"/>
      <protection hidden="1"/>
    </xf>
    <xf numFmtId="0" fontId="30" fillId="0" borderId="34" xfId="0" applyFont="1" applyBorder="1" applyAlignment="1" applyProtection="1">
      <alignment horizontal="left" vertical="center" wrapText="1"/>
      <protection hidden="1"/>
    </xf>
    <xf numFmtId="0" fontId="30" fillId="0" borderId="38" xfId="0" applyFont="1" applyBorder="1" applyAlignment="1" applyProtection="1">
      <alignment horizontal="left" vertical="center" wrapText="1"/>
      <protection hidden="1"/>
    </xf>
    <xf numFmtId="3" fontId="9" fillId="0" borderId="11" xfId="0" applyNumberFormat="1" applyFont="1" applyBorder="1" applyAlignment="1" applyProtection="1">
      <alignment horizontal="right" vertical="center" wrapText="1"/>
      <protection hidden="1"/>
    </xf>
    <xf numFmtId="3" fontId="9" fillId="0" borderId="1" xfId="0" applyNumberFormat="1" applyFont="1" applyBorder="1" applyAlignment="1" applyProtection="1">
      <alignment horizontal="right" vertical="center" wrapText="1"/>
      <protection hidden="1"/>
    </xf>
    <xf numFmtId="0" fontId="22" fillId="0" borderId="80" xfId="0" applyFont="1" applyBorder="1" applyAlignment="1" applyProtection="1">
      <alignment horizontal="left" vertical="center" wrapText="1"/>
      <protection hidden="1"/>
    </xf>
    <xf numFmtId="0" fontId="22" fillId="0" borderId="81" xfId="0" applyFont="1" applyBorder="1" applyAlignment="1" applyProtection="1">
      <alignment horizontal="left" vertical="center" wrapText="1"/>
      <protection hidden="1"/>
    </xf>
    <xf numFmtId="0" fontId="22" fillId="0" borderId="62" xfId="0" applyFont="1" applyBorder="1" applyAlignment="1" applyProtection="1">
      <alignment horizontal="left" vertical="center" wrapText="1"/>
      <protection hidden="1"/>
    </xf>
    <xf numFmtId="0" fontId="22" fillId="0" borderId="63" xfId="0" applyFont="1" applyBorder="1" applyAlignment="1" applyProtection="1">
      <alignment horizontal="left" vertical="center" wrapText="1"/>
      <protection hidden="1"/>
    </xf>
    <xf numFmtId="0" fontId="30" fillId="0" borderId="34" xfId="0" applyFont="1" applyBorder="1" applyAlignment="1" applyProtection="1">
      <alignment horizontal="center" vertical="center" wrapText="1"/>
      <protection hidden="1"/>
    </xf>
    <xf numFmtId="0" fontId="30" fillId="0" borderId="38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30" fillId="0" borderId="67" xfId="0" applyFont="1" applyBorder="1" applyAlignment="1" applyProtection="1">
      <alignment horizontal="left" vertical="center" wrapText="1"/>
      <protection hidden="1"/>
    </xf>
    <xf numFmtId="0" fontId="30" fillId="0" borderId="25" xfId="0" applyFont="1" applyBorder="1" applyAlignment="1" applyProtection="1">
      <alignment horizontal="left" vertical="center" wrapText="1"/>
      <protection hidden="1"/>
    </xf>
    <xf numFmtId="0" fontId="8" fillId="0" borderId="34" xfId="0" applyFont="1" applyBorder="1" applyAlignment="1" applyProtection="1">
      <alignment horizontal="left" vertical="center" wrapText="1"/>
      <protection hidden="1"/>
    </xf>
    <xf numFmtId="0" fontId="8" fillId="0" borderId="38" xfId="0" applyFont="1" applyBorder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/>
      <protection hidden="1"/>
    </xf>
    <xf numFmtId="3" fontId="8" fillId="0" borderId="34" xfId="0" applyNumberFormat="1" applyFont="1" applyBorder="1" applyAlignment="1" applyProtection="1">
      <alignment horizontal="left" vertical="center" wrapText="1"/>
      <protection hidden="1"/>
    </xf>
    <xf numFmtId="3" fontId="8" fillId="0" borderId="38" xfId="0" applyNumberFormat="1" applyFont="1" applyBorder="1" applyAlignment="1" applyProtection="1">
      <alignment horizontal="left" vertical="center" wrapText="1"/>
      <protection hidden="1"/>
    </xf>
    <xf numFmtId="0" fontId="23" fillId="0" borderId="37" xfId="0" applyFont="1" applyBorder="1" applyAlignment="1" applyProtection="1">
      <alignment horizontal="left" vertical="center" wrapText="1"/>
      <protection hidden="1"/>
    </xf>
    <xf numFmtId="0" fontId="23" fillId="0" borderId="69" xfId="0" applyFont="1" applyBorder="1" applyAlignment="1" applyProtection="1">
      <alignment horizontal="left" vertical="center" wrapText="1"/>
      <protection hidden="1"/>
    </xf>
    <xf numFmtId="0" fontId="23" fillId="0" borderId="36" xfId="0" applyFont="1" applyBorder="1" applyAlignment="1" applyProtection="1">
      <alignment horizontal="left" vertical="center" wrapText="1"/>
      <protection hidden="1"/>
    </xf>
    <xf numFmtId="0" fontId="23" fillId="0" borderId="70" xfId="0" applyFont="1" applyBorder="1" applyAlignment="1" applyProtection="1">
      <alignment horizontal="left" vertical="center" wrapText="1"/>
      <protection hidden="1"/>
    </xf>
    <xf numFmtId="44" fontId="30" fillId="0" borderId="28" xfId="0" applyNumberFormat="1" applyFont="1" applyBorder="1" applyAlignment="1" applyProtection="1">
      <alignment horizontal="right" vertical="center" wrapText="1"/>
      <protection hidden="1"/>
    </xf>
    <xf numFmtId="44" fontId="30" fillId="0" borderId="40" xfId="0" applyNumberFormat="1" applyFont="1" applyBorder="1" applyAlignment="1" applyProtection="1">
      <alignment horizontal="right" vertical="center" wrapText="1"/>
      <protection hidden="1"/>
    </xf>
    <xf numFmtId="0" fontId="22" fillId="0" borderId="82" xfId="0" applyFont="1" applyBorder="1" applyAlignment="1" applyProtection="1">
      <alignment horizontal="left" vertical="center" wrapText="1"/>
      <protection hidden="1"/>
    </xf>
    <xf numFmtId="0" fontId="22" fillId="0" borderId="49" xfId="0" applyFont="1" applyBorder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horizontal="left" vertical="top" wrapText="1"/>
      <protection hidden="1"/>
    </xf>
    <xf numFmtId="0" fontId="8" fillId="0" borderId="59" xfId="0" applyFont="1" applyBorder="1" applyAlignment="1" applyProtection="1">
      <alignment horizontal="left" vertical="center" wrapText="1"/>
      <protection hidden="1"/>
    </xf>
    <xf numFmtId="0" fontId="0" fillId="0" borderId="68" xfId="0" applyBorder="1" applyProtection="1">
      <protection hidden="1"/>
    </xf>
    <xf numFmtId="0" fontId="40" fillId="0" borderId="37" xfId="0" applyFont="1" applyBorder="1" applyAlignment="1" applyProtection="1">
      <alignment horizontal="center" vertical="center" wrapText="1"/>
      <protection hidden="1"/>
    </xf>
    <xf numFmtId="0" fontId="40" fillId="0" borderId="53" xfId="0" applyFont="1" applyBorder="1" applyAlignment="1" applyProtection="1">
      <alignment horizontal="center" vertical="center" wrapText="1"/>
      <protection hidden="1"/>
    </xf>
    <xf numFmtId="0" fontId="40" fillId="0" borderId="54" xfId="0" applyFont="1" applyBorder="1" applyAlignment="1" applyProtection="1">
      <alignment horizontal="center" vertical="center" wrapText="1"/>
      <protection hidden="1"/>
    </xf>
    <xf numFmtId="44" fontId="40" fillId="0" borderId="59" xfId="0" applyNumberFormat="1" applyFont="1" applyBorder="1" applyAlignment="1" applyProtection="1">
      <alignment horizontal="center" vertical="center"/>
      <protection hidden="1"/>
    </xf>
    <xf numFmtId="44" fontId="40" fillId="0" borderId="60" xfId="0" applyNumberFormat="1" applyFont="1" applyBorder="1" applyAlignment="1" applyProtection="1">
      <alignment horizontal="center" vertical="center"/>
      <protection hidden="1"/>
    </xf>
    <xf numFmtId="44" fontId="40" fillId="0" borderId="61" xfId="0" applyNumberFormat="1" applyFont="1" applyBorder="1" applyAlignment="1" applyProtection="1">
      <alignment horizontal="center" vertical="center"/>
      <protection hidden="1"/>
    </xf>
    <xf numFmtId="0" fontId="38" fillId="0" borderId="62" xfId="0" applyFont="1" applyBorder="1" applyAlignment="1" applyProtection="1">
      <alignment horizontal="center" vertical="center" wrapText="1"/>
      <protection hidden="1"/>
    </xf>
    <xf numFmtId="0" fontId="38" fillId="0" borderId="63" xfId="0" applyFont="1" applyBorder="1" applyAlignment="1" applyProtection="1">
      <alignment horizontal="center" vertical="center" wrapText="1"/>
      <protection hidden="1"/>
    </xf>
    <xf numFmtId="0" fontId="37" fillId="0" borderId="64" xfId="0" applyFont="1" applyBorder="1" applyAlignment="1" applyProtection="1">
      <alignment horizontal="center" vertical="center" wrapText="1"/>
      <protection hidden="1"/>
    </xf>
    <xf numFmtId="0" fontId="37" fillId="0" borderId="47" xfId="0" applyFont="1" applyBorder="1" applyAlignment="1" applyProtection="1">
      <alignment horizontal="center" vertical="center" wrapText="1"/>
      <protection hidden="1"/>
    </xf>
    <xf numFmtId="0" fontId="40" fillId="0" borderId="64" xfId="0" applyFont="1" applyBorder="1" applyAlignment="1" applyProtection="1">
      <alignment horizontal="center" vertical="center"/>
      <protection hidden="1"/>
    </xf>
    <xf numFmtId="0" fontId="40" fillId="0" borderId="65" xfId="0" applyFont="1" applyBorder="1" applyAlignment="1" applyProtection="1">
      <alignment horizontal="center" vertical="center"/>
      <protection hidden="1"/>
    </xf>
    <xf numFmtId="0" fontId="40" fillId="0" borderId="66" xfId="0" applyFont="1" applyBorder="1" applyAlignment="1" applyProtection="1">
      <alignment horizontal="center" vertical="center"/>
      <protection hidden="1"/>
    </xf>
    <xf numFmtId="0" fontId="37" fillId="0" borderId="67" xfId="0" applyFont="1" applyBorder="1" applyAlignment="1" applyProtection="1">
      <alignment horizontal="center" vertical="center" wrapText="1"/>
      <protection hidden="1"/>
    </xf>
    <xf numFmtId="0" fontId="37" fillId="0" borderId="25" xfId="0" applyFont="1" applyBorder="1" applyAlignment="1" applyProtection="1">
      <alignment horizontal="center" vertical="center" wrapText="1"/>
      <protection hidden="1"/>
    </xf>
    <xf numFmtId="0" fontId="37" fillId="0" borderId="59" xfId="0" applyFont="1" applyBorder="1" applyAlignment="1" applyProtection="1">
      <alignment horizontal="center" vertical="center" wrapText="1"/>
      <protection hidden="1"/>
    </xf>
    <xf numFmtId="0" fontId="37" fillId="0" borderId="68" xfId="0" applyFont="1" applyBorder="1" applyAlignment="1" applyProtection="1">
      <alignment horizontal="center" vertical="center" wrapText="1"/>
      <protection hidden="1"/>
    </xf>
    <xf numFmtId="3" fontId="9" fillId="0" borderId="64" xfId="0" applyNumberFormat="1" applyFont="1" applyBorder="1" applyAlignment="1" applyProtection="1">
      <alignment horizontal="right" vertical="center" wrapText="1"/>
      <protection hidden="1"/>
    </xf>
    <xf numFmtId="3" fontId="9" fillId="0" borderId="47" xfId="0" applyNumberFormat="1" applyFont="1" applyBorder="1" applyAlignment="1" applyProtection="1">
      <alignment horizontal="right" vertical="center" wrapText="1"/>
      <protection hidden="1"/>
    </xf>
    <xf numFmtId="0" fontId="36" fillId="0" borderId="53" xfId="0" applyFont="1" applyBorder="1" applyAlignment="1" applyProtection="1">
      <alignment horizontal="center" vertical="center" wrapText="1"/>
      <protection hidden="1"/>
    </xf>
    <xf numFmtId="0" fontId="24" fillId="0" borderId="53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4" fillId="0" borderId="51" xfId="0" applyFont="1" applyBorder="1" applyAlignment="1" applyProtection="1">
      <alignment horizontal="center" vertical="center" wrapText="1"/>
      <protection hidden="1"/>
    </xf>
    <xf numFmtId="0" fontId="40" fillId="0" borderId="36" xfId="0" applyFont="1" applyBorder="1" applyAlignment="1" applyProtection="1">
      <alignment horizontal="center" vertical="center" wrapText="1"/>
      <protection hidden="1"/>
    </xf>
    <xf numFmtId="0" fontId="40" fillId="0" borderId="51" xfId="0" applyFont="1" applyBorder="1" applyAlignment="1" applyProtection="1">
      <alignment horizontal="center" vertical="center" wrapText="1"/>
      <protection hidden="1"/>
    </xf>
    <xf numFmtId="0" fontId="40" fillId="0" borderId="52" xfId="0" applyFont="1" applyBorder="1" applyAlignment="1" applyProtection="1">
      <alignment horizontal="center" vertical="center" wrapText="1"/>
      <protection hidden="1"/>
    </xf>
    <xf numFmtId="44" fontId="40" fillId="0" borderId="62" xfId="0" applyNumberFormat="1" applyFont="1" applyBorder="1" applyAlignment="1" applyProtection="1">
      <alignment horizontal="center" vertical="center"/>
      <protection hidden="1"/>
    </xf>
    <xf numFmtId="44" fontId="40" fillId="0" borderId="71" xfId="0" applyNumberFormat="1" applyFont="1" applyBorder="1" applyAlignment="1" applyProtection="1">
      <alignment horizontal="center" vertical="center"/>
      <protection hidden="1"/>
    </xf>
    <xf numFmtId="44" fontId="40" fillId="0" borderId="43" xfId="0" applyNumberFormat="1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 wrapText="1"/>
      <protection hidden="1"/>
    </xf>
    <xf numFmtId="0" fontId="2" fillId="0" borderId="71" xfId="0" applyFont="1" applyBorder="1" applyAlignment="1" applyProtection="1">
      <alignment horizontal="center" vertical="center" wrapText="1"/>
      <protection hidden="1"/>
    </xf>
    <xf numFmtId="0" fontId="26" fillId="0" borderId="36" xfId="0" applyFont="1" applyBorder="1" applyAlignment="1" applyProtection="1">
      <alignment horizontal="center" vertical="center" wrapText="1"/>
      <protection hidden="1"/>
    </xf>
    <xf numFmtId="0" fontId="26" fillId="0" borderId="51" xfId="0" applyFont="1" applyBorder="1" applyAlignment="1" applyProtection="1">
      <alignment horizontal="center" vertical="center" wrapText="1"/>
      <protection hidden="1"/>
    </xf>
    <xf numFmtId="0" fontId="26" fillId="0" borderId="52" xfId="0" applyFont="1" applyBorder="1" applyAlignment="1" applyProtection="1">
      <alignment horizontal="center" vertical="center" wrapText="1"/>
      <protection hidden="1"/>
    </xf>
    <xf numFmtId="0" fontId="2" fillId="0" borderId="72" xfId="0" applyFont="1" applyBorder="1" applyAlignment="1" applyProtection="1">
      <alignment horizontal="right" vertical="center" wrapText="1"/>
      <protection hidden="1"/>
    </xf>
    <xf numFmtId="0" fontId="2" fillId="0" borderId="73" xfId="0" applyFont="1" applyBorder="1" applyAlignment="1" applyProtection="1">
      <alignment horizontal="right" vertical="center" wrapText="1"/>
      <protection hidden="1"/>
    </xf>
    <xf numFmtId="0" fontId="2" fillId="0" borderId="74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37" fillId="0" borderId="11" xfId="0" applyFont="1" applyBorder="1" applyAlignment="1" applyProtection="1">
      <alignment horizontal="left" wrapText="1"/>
      <protection hidden="1"/>
    </xf>
    <xf numFmtId="0" fontId="37" fillId="0" borderId="1" xfId="0" applyFont="1" applyBorder="1" applyAlignment="1" applyProtection="1">
      <alignment horizontal="left" wrapText="1"/>
      <protection hidden="1"/>
    </xf>
    <xf numFmtId="0" fontId="37" fillId="0" borderId="34" xfId="0" applyFont="1" applyBorder="1" applyAlignment="1" applyProtection="1">
      <alignment horizontal="left" wrapText="1"/>
      <protection hidden="1"/>
    </xf>
    <xf numFmtId="0" fontId="37" fillId="0" borderId="38" xfId="0" applyFont="1" applyBorder="1" applyAlignment="1" applyProtection="1">
      <alignment horizontal="left" wrapText="1"/>
      <protection hidden="1"/>
    </xf>
    <xf numFmtId="0" fontId="20" fillId="0" borderId="75" xfId="0" applyFont="1" applyBorder="1" applyAlignment="1" applyProtection="1">
      <alignment horizontal="right" vertical="center"/>
      <protection hidden="1"/>
    </xf>
    <xf numFmtId="0" fontId="39" fillId="0" borderId="76" xfId="0" applyFont="1" applyBorder="1" applyAlignment="1" applyProtection="1">
      <alignment horizontal="right" vertical="center"/>
      <protection hidden="1"/>
    </xf>
    <xf numFmtId="0" fontId="39" fillId="0" borderId="6" xfId="0" applyFont="1" applyBorder="1" applyAlignment="1" applyProtection="1">
      <alignment horizontal="right" vertical="center"/>
      <protection hidden="1"/>
    </xf>
    <xf numFmtId="0" fontId="8" fillId="0" borderId="62" xfId="0" applyFont="1" applyBorder="1" applyAlignment="1" applyProtection="1">
      <alignment horizontal="center" vertical="center"/>
      <protection hidden="1"/>
    </xf>
    <xf numFmtId="0" fontId="27" fillId="0" borderId="63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right" vertical="center" wrapText="1"/>
      <protection hidden="1"/>
    </xf>
    <xf numFmtId="0" fontId="2" fillId="0" borderId="77" xfId="0" applyFont="1" applyBorder="1" applyAlignment="1" applyProtection="1">
      <alignment horizontal="right" vertical="center" wrapText="1"/>
      <protection hidden="1"/>
    </xf>
    <xf numFmtId="0" fontId="37" fillId="0" borderId="44" xfId="0" applyFont="1" applyBorder="1" applyAlignment="1" applyProtection="1">
      <alignment horizontal="left" vertical="center" wrapText="1"/>
      <protection hidden="1"/>
    </xf>
    <xf numFmtId="0" fontId="37" fillId="0" borderId="20" xfId="0" applyFont="1" applyBorder="1" applyAlignment="1" applyProtection="1">
      <alignment horizontal="left" vertical="center" wrapText="1"/>
      <protection hidden="1"/>
    </xf>
    <xf numFmtId="0" fontId="7" fillId="0" borderId="75" xfId="0" applyFont="1" applyBorder="1" applyAlignment="1" applyProtection="1">
      <alignment horizontal="right" vertical="center"/>
      <protection hidden="1"/>
    </xf>
    <xf numFmtId="0" fontId="7" fillId="0" borderId="76" xfId="0" applyFont="1" applyBorder="1" applyAlignment="1" applyProtection="1">
      <alignment horizontal="right" vertical="center"/>
      <protection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5" fillId="0" borderId="78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77" xfId="0" applyFont="1" applyBorder="1" applyAlignment="1" applyProtection="1">
      <alignment horizontal="center"/>
      <protection locked="0"/>
    </xf>
    <xf numFmtId="0" fontId="20" fillId="0" borderId="75" xfId="0" applyFont="1" applyBorder="1" applyAlignment="1" applyProtection="1">
      <alignment horizontal="right" vertical="center" wrapText="1"/>
      <protection hidden="1"/>
    </xf>
    <xf numFmtId="0" fontId="20" fillId="0" borderId="76" xfId="0" applyFont="1" applyBorder="1" applyAlignment="1" applyProtection="1">
      <alignment horizontal="right" vertical="center" wrapText="1"/>
      <protection hidden="1"/>
    </xf>
    <xf numFmtId="0" fontId="20" fillId="0" borderId="6" xfId="0" applyFont="1" applyBorder="1" applyAlignment="1" applyProtection="1">
      <alignment horizontal="right" vertical="center" wrapText="1"/>
      <protection hidden="1"/>
    </xf>
    <xf numFmtId="0" fontId="30" fillId="0" borderId="58" xfId="0" applyFont="1" applyBorder="1" applyAlignment="1" applyProtection="1">
      <alignment horizontal="right" vertical="center"/>
      <protection hidden="1"/>
    </xf>
    <xf numFmtId="0" fontId="30" fillId="0" borderId="77" xfId="0" applyFont="1" applyBorder="1" applyAlignment="1" applyProtection="1">
      <alignment horizontal="right" vertical="center"/>
      <protection hidden="1"/>
    </xf>
    <xf numFmtId="0" fontId="30" fillId="0" borderId="25" xfId="0" applyFont="1" applyBorder="1" applyAlignment="1" applyProtection="1">
      <alignment horizontal="right" vertical="center"/>
      <protection hidden="1"/>
    </xf>
    <xf numFmtId="0" fontId="28" fillId="0" borderId="7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vertical="center" wrapText="1"/>
      <protection hidden="1"/>
    </xf>
    <xf numFmtId="0" fontId="30" fillId="0" borderId="15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6" fillId="0" borderId="75" xfId="0" applyFont="1" applyBorder="1" applyAlignment="1" applyProtection="1">
      <alignment horizontal="right" vertical="center"/>
      <protection hidden="1"/>
    </xf>
    <xf numFmtId="0" fontId="16" fillId="0" borderId="76" xfId="0" applyFont="1" applyBorder="1" applyAlignment="1" applyProtection="1">
      <alignment horizontal="right" vertical="center"/>
      <protection hidden="1"/>
    </xf>
    <xf numFmtId="0" fontId="16" fillId="0" borderId="6" xfId="0" applyFont="1" applyBorder="1" applyAlignment="1" applyProtection="1">
      <alignment horizontal="right" vertical="center"/>
      <protection hidden="1"/>
    </xf>
    <xf numFmtId="0" fontId="35" fillId="0" borderId="72" xfId="0" applyFont="1" applyBorder="1" applyAlignment="1" applyProtection="1">
      <alignment horizontal="right" wrapText="1"/>
      <protection hidden="1"/>
    </xf>
    <xf numFmtId="0" fontId="35" fillId="0" borderId="73" xfId="0" applyFont="1" applyBorder="1" applyAlignment="1" applyProtection="1">
      <alignment horizontal="right" wrapText="1"/>
      <protection hidden="1"/>
    </xf>
    <xf numFmtId="0" fontId="35" fillId="0" borderId="74" xfId="0" applyFont="1" applyBorder="1" applyAlignment="1" applyProtection="1">
      <alignment horizontal="right" wrapText="1"/>
      <protection hidden="1"/>
    </xf>
    <xf numFmtId="0" fontId="35" fillId="0" borderId="72" xfId="0" applyFont="1" applyBorder="1" applyAlignment="1" applyProtection="1">
      <alignment horizontal="right" vertical="center" wrapText="1"/>
      <protection hidden="1"/>
    </xf>
    <xf numFmtId="0" fontId="35" fillId="0" borderId="73" xfId="0" applyFont="1" applyBorder="1" applyAlignment="1" applyProtection="1">
      <alignment horizontal="right" vertical="center" wrapText="1"/>
      <protection hidden="1"/>
    </xf>
    <xf numFmtId="0" fontId="35" fillId="0" borderId="74" xfId="0" applyFont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44" fontId="25" fillId="0" borderId="0" xfId="0" applyNumberFormat="1" applyFont="1" applyAlignment="1" applyProtection="1">
      <alignment horizontal="center" vertical="center"/>
      <protection hidden="1"/>
    </xf>
    <xf numFmtId="0" fontId="26" fillId="0" borderId="72" xfId="0" applyFont="1" applyBorder="1" applyAlignment="1" applyProtection="1">
      <alignment horizontal="right" vertical="center" wrapText="1"/>
      <protection hidden="1"/>
    </xf>
    <xf numFmtId="0" fontId="26" fillId="0" borderId="73" xfId="0" applyFont="1" applyBorder="1" applyAlignment="1" applyProtection="1">
      <alignment horizontal="right" vertical="center" wrapText="1"/>
      <protection hidden="1"/>
    </xf>
    <xf numFmtId="0" fontId="26" fillId="0" borderId="74" xfId="0" applyFont="1" applyBorder="1" applyAlignment="1" applyProtection="1">
      <alignment horizontal="right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58" xfId="0" applyFont="1" applyBorder="1" applyAlignment="1" applyProtection="1">
      <alignment horizontal="right" vertical="center"/>
      <protection hidden="1"/>
    </xf>
    <xf numFmtId="0" fontId="26" fillId="0" borderId="77" xfId="0" applyFont="1" applyBorder="1" applyAlignment="1" applyProtection="1">
      <alignment horizontal="right" vertical="center"/>
      <protection hidden="1"/>
    </xf>
    <xf numFmtId="0" fontId="26" fillId="0" borderId="25" xfId="0" applyFont="1" applyBorder="1" applyAlignment="1" applyProtection="1">
      <alignment horizontal="right" vertical="center"/>
      <protection hidden="1"/>
    </xf>
    <xf numFmtId="0" fontId="2" fillId="0" borderId="58" xfId="0" applyFont="1" applyBorder="1" applyAlignment="1" applyProtection="1">
      <alignment horizontal="right" vertical="center"/>
      <protection hidden="1"/>
    </xf>
    <xf numFmtId="0" fontId="2" fillId="0" borderId="77" xfId="0" applyFont="1" applyBorder="1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0" fillId="0" borderId="62" xfId="0" applyFont="1" applyBorder="1" applyAlignment="1" applyProtection="1">
      <alignment horizontal="center" vertical="center"/>
      <protection hidden="1"/>
    </xf>
    <xf numFmtId="0" fontId="20" fillId="0" borderId="71" xfId="0" applyFont="1" applyBorder="1" applyAlignment="1" applyProtection="1">
      <alignment horizontal="center" vertical="center"/>
      <protection hidden="1"/>
    </xf>
    <xf numFmtId="0" fontId="20" fillId="0" borderId="63" xfId="0" applyFont="1" applyBorder="1" applyAlignment="1" applyProtection="1">
      <alignment horizontal="center" vertical="center"/>
      <protection hidden="1"/>
    </xf>
    <xf numFmtId="0" fontId="27" fillId="0" borderId="62" xfId="0" applyFont="1" applyBorder="1" applyAlignment="1" applyProtection="1">
      <alignment horizontal="center" vertical="center"/>
      <protection hidden="1"/>
    </xf>
    <xf numFmtId="0" fontId="27" fillId="0" borderId="71" xfId="0" applyFont="1" applyBorder="1" applyAlignment="1" applyProtection="1">
      <alignment horizontal="center" vertical="center"/>
      <protection hidden="1"/>
    </xf>
    <xf numFmtId="0" fontId="30" fillId="0" borderId="72" xfId="0" applyFont="1" applyBorder="1" applyAlignment="1" applyProtection="1">
      <alignment horizontal="right" vertical="center" wrapText="1"/>
      <protection hidden="1"/>
    </xf>
    <xf numFmtId="0" fontId="30" fillId="0" borderId="73" xfId="0" applyFont="1" applyBorder="1" applyAlignment="1" applyProtection="1">
      <alignment horizontal="right" vertical="center" wrapText="1"/>
      <protection hidden="1"/>
    </xf>
    <xf numFmtId="0" fontId="30" fillId="0" borderId="74" xfId="0" applyFont="1" applyBorder="1" applyAlignment="1" applyProtection="1">
      <alignment horizontal="right" vertical="center" wrapText="1"/>
      <protection hidden="1"/>
    </xf>
    <xf numFmtId="0" fontId="27" fillId="0" borderId="77" xfId="0" applyFont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0" fillId="0" borderId="62" xfId="0" applyFont="1" applyBorder="1" applyAlignment="1" applyProtection="1">
      <alignment horizontal="right" vertical="center"/>
      <protection hidden="1"/>
    </xf>
    <xf numFmtId="0" fontId="20" fillId="0" borderId="71" xfId="0" applyFont="1" applyBorder="1" applyAlignment="1" applyProtection="1">
      <alignment horizontal="right" vertical="center"/>
      <protection hidden="1"/>
    </xf>
    <xf numFmtId="0" fontId="20" fillId="0" borderId="63" xfId="0" applyFont="1" applyBorder="1" applyAlignment="1" applyProtection="1">
      <alignment horizontal="right" vertical="center"/>
      <protection hidden="1"/>
    </xf>
    <xf numFmtId="0" fontId="30" fillId="0" borderId="1" xfId="0" applyFont="1" applyBorder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43" xfId="0" applyFont="1" applyBorder="1" applyAlignment="1" applyProtection="1">
      <alignment horizontal="center" vertical="center"/>
      <protection hidden="1"/>
    </xf>
    <xf numFmtId="0" fontId="27" fillId="0" borderId="35" xfId="0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7" fillId="0" borderId="67" xfId="0" applyFont="1" applyBorder="1" applyAlignment="1" applyProtection="1">
      <alignment horizontal="left" vertical="center" wrapText="1"/>
      <protection hidden="1"/>
    </xf>
    <xf numFmtId="0" fontId="27" fillId="0" borderId="25" xfId="0" applyFont="1" applyBorder="1" applyAlignment="1" applyProtection="1">
      <alignment horizontal="left" vertical="center" wrapText="1"/>
      <protection hidden="1"/>
    </xf>
    <xf numFmtId="0" fontId="27" fillId="0" borderId="36" xfId="0" applyFont="1" applyBorder="1" applyAlignment="1" applyProtection="1">
      <alignment horizontal="left" vertical="center" wrapText="1"/>
      <protection hidden="1"/>
    </xf>
    <xf numFmtId="0" fontId="27" fillId="0" borderId="51" xfId="0" applyFont="1" applyBorder="1" applyAlignment="1" applyProtection="1">
      <alignment horizontal="left" vertical="center" wrapText="1"/>
      <protection hidden="1"/>
    </xf>
    <xf numFmtId="0" fontId="27" fillId="0" borderId="72" xfId="0" applyFont="1" applyBorder="1" applyAlignment="1" applyProtection="1">
      <alignment horizontal="right" vertical="center" wrapText="1"/>
      <protection hidden="1"/>
    </xf>
    <xf numFmtId="0" fontId="27" fillId="0" borderId="73" xfId="0" applyFont="1" applyBorder="1" applyAlignment="1" applyProtection="1">
      <alignment horizontal="right" vertical="center" wrapText="1"/>
      <protection hidden="1"/>
    </xf>
    <xf numFmtId="0" fontId="27" fillId="0" borderId="74" xfId="0" applyFont="1" applyBorder="1" applyAlignment="1" applyProtection="1">
      <alignment horizontal="right" vertical="center" wrapText="1"/>
      <protection hidden="1"/>
    </xf>
    <xf numFmtId="0" fontId="8" fillId="0" borderId="75" xfId="0" applyFont="1" applyBorder="1" applyAlignment="1" applyProtection="1">
      <alignment horizontal="right" vertical="center"/>
      <protection hidden="1"/>
    </xf>
    <xf numFmtId="0" fontId="8" fillId="0" borderId="76" xfId="0" applyFont="1" applyBorder="1" applyAlignment="1" applyProtection="1">
      <alignment horizontal="right" vertical="center"/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30" fillId="0" borderId="59" xfId="0" applyFont="1" applyBorder="1" applyAlignment="1" applyProtection="1">
      <alignment horizontal="right" wrapText="1"/>
      <protection hidden="1"/>
    </xf>
    <xf numFmtId="0" fontId="30" fillId="0" borderId="60" xfId="0" applyFont="1" applyBorder="1" applyAlignment="1" applyProtection="1">
      <alignment horizontal="right" wrapText="1"/>
      <protection hidden="1"/>
    </xf>
    <xf numFmtId="0" fontId="30" fillId="0" borderId="68" xfId="0" applyFont="1" applyBorder="1" applyAlignment="1" applyProtection="1">
      <alignment horizontal="right" wrapText="1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21" fillId="0" borderId="62" xfId="0" applyFont="1" applyBorder="1" applyAlignment="1" applyProtection="1">
      <alignment horizontal="right" vertical="center"/>
      <protection hidden="1"/>
    </xf>
    <xf numFmtId="0" fontId="21" fillId="0" borderId="71" xfId="0" applyFont="1" applyBorder="1" applyAlignment="1" applyProtection="1">
      <alignment horizontal="right" vertical="center"/>
      <protection hidden="1"/>
    </xf>
    <xf numFmtId="0" fontId="21" fillId="0" borderId="63" xfId="0" applyFont="1" applyBorder="1" applyAlignment="1" applyProtection="1">
      <alignment horizontal="right" vertical="center"/>
      <protection hidden="1"/>
    </xf>
    <xf numFmtId="0" fontId="30" fillId="0" borderId="59" xfId="0" applyFont="1" applyBorder="1" applyAlignment="1" applyProtection="1">
      <alignment horizontal="right" vertical="center" wrapText="1"/>
      <protection hidden="1"/>
    </xf>
    <xf numFmtId="0" fontId="30" fillId="0" borderId="60" xfId="0" applyFont="1" applyBorder="1" applyAlignment="1" applyProtection="1">
      <alignment horizontal="right" vertical="center" wrapText="1"/>
      <protection hidden="1"/>
    </xf>
    <xf numFmtId="0" fontId="30" fillId="0" borderId="68" xfId="0" applyFont="1" applyBorder="1" applyAlignment="1" applyProtection="1">
      <alignment horizontal="right" vertical="center" wrapText="1"/>
      <protection hidden="1"/>
    </xf>
    <xf numFmtId="0" fontId="27" fillId="0" borderId="36" xfId="0" applyFont="1" applyBorder="1" applyAlignment="1" applyProtection="1">
      <alignment horizontal="center" vertical="center"/>
      <protection hidden="1"/>
    </xf>
    <xf numFmtId="0" fontId="27" fillId="0" borderId="51" xfId="0" applyFont="1" applyBorder="1" applyAlignment="1" applyProtection="1">
      <alignment horizontal="center" vertical="center"/>
      <protection hidden="1"/>
    </xf>
    <xf numFmtId="0" fontId="27" fillId="0" borderId="53" xfId="0" applyFont="1" applyBorder="1" applyAlignment="1" applyProtection="1">
      <alignment horizontal="center" wrapText="1"/>
      <protection hidden="1"/>
    </xf>
    <xf numFmtId="0" fontId="27" fillId="0" borderId="35" xfId="0" applyFont="1" applyBorder="1" applyAlignment="1" applyProtection="1">
      <alignment horizontal="center" vertical="center"/>
      <protection hidden="1"/>
    </xf>
    <xf numFmtId="0" fontId="30" fillId="0" borderId="72" xfId="0" applyFont="1" applyBorder="1" applyAlignment="1" applyProtection="1">
      <alignment horizontal="right" wrapText="1"/>
      <protection hidden="1"/>
    </xf>
    <xf numFmtId="0" fontId="30" fillId="0" borderId="73" xfId="0" applyFont="1" applyBorder="1" applyAlignment="1" applyProtection="1">
      <alignment horizontal="right" wrapText="1"/>
      <protection hidden="1"/>
    </xf>
    <xf numFmtId="0" fontId="30" fillId="0" borderId="74" xfId="0" applyFont="1" applyBorder="1" applyAlignment="1" applyProtection="1">
      <alignment horizontal="right" wrapText="1"/>
      <protection hidden="1"/>
    </xf>
    <xf numFmtId="0" fontId="21" fillId="0" borderId="62" xfId="0" applyFont="1" applyBorder="1" applyAlignment="1" applyProtection="1">
      <alignment horizontal="right" vertical="center" wrapText="1"/>
      <protection hidden="1"/>
    </xf>
    <xf numFmtId="0" fontId="21" fillId="0" borderId="71" xfId="0" applyFont="1" applyBorder="1" applyAlignment="1" applyProtection="1">
      <alignment horizontal="right" vertical="center" wrapText="1"/>
      <protection hidden="1"/>
    </xf>
    <xf numFmtId="0" fontId="21" fillId="0" borderId="63" xfId="0" applyFont="1" applyBorder="1" applyAlignment="1" applyProtection="1">
      <alignment horizontal="right" vertical="center" wrapText="1"/>
      <protection hidden="1"/>
    </xf>
    <xf numFmtId="0" fontId="30" fillId="0" borderId="36" xfId="0" applyFont="1" applyBorder="1" applyAlignment="1" applyProtection="1">
      <alignment horizontal="right" vertical="center" wrapText="1"/>
      <protection hidden="1"/>
    </xf>
    <xf numFmtId="0" fontId="30" fillId="0" borderId="51" xfId="0" applyFont="1" applyBorder="1" applyAlignment="1" applyProtection="1">
      <alignment horizontal="right" vertical="center" wrapText="1"/>
      <protection hidden="1"/>
    </xf>
    <xf numFmtId="0" fontId="30" fillId="0" borderId="70" xfId="0" applyFont="1" applyBorder="1" applyAlignment="1" applyProtection="1">
      <alignment horizontal="right" vertical="center" wrapText="1"/>
      <protection hidden="1"/>
    </xf>
    <xf numFmtId="0" fontId="27" fillId="0" borderId="53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27" fillId="0" borderId="56" xfId="0" applyFont="1" applyBorder="1" applyAlignment="1" applyProtection="1">
      <alignment horizontal="center"/>
      <protection locked="0"/>
    </xf>
    <xf numFmtId="0" fontId="20" fillId="0" borderId="62" xfId="0" applyFont="1" applyBorder="1" applyAlignment="1" applyProtection="1">
      <alignment horizontal="right" vertical="center" wrapText="1"/>
      <protection hidden="1"/>
    </xf>
    <xf numFmtId="0" fontId="20" fillId="0" borderId="71" xfId="0" applyFont="1" applyBorder="1" applyAlignment="1" applyProtection="1">
      <alignment horizontal="right" vertical="center" wrapText="1"/>
      <protection hidden="1"/>
    </xf>
    <xf numFmtId="0" fontId="20" fillId="0" borderId="63" xfId="0" applyFont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28575</xdr:rowOff>
    </xdr:from>
    <xdr:to>
      <xdr:col>11</xdr:col>
      <xdr:colOff>1133475</xdr:colOff>
      <xdr:row>10</xdr:row>
      <xdr:rowOff>152400</xdr:rowOff>
    </xdr:to>
    <xdr:sp macro="" textlink="">
      <xdr:nvSpPr>
        <xdr:cNvPr id="1344" name="Rectangle 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6572250" y="28575"/>
          <a:ext cx="2286000" cy="2095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b"/>
        <a:lstStyle/>
        <a:p>
          <a:pPr algn="ctr"/>
          <a:r>
            <a:rPr lang="en-US" sz="800" b="1">
              <a:latin typeface="Arial" pitchFamily="34" charset="0"/>
              <a:cs typeface="Arial" pitchFamily="34" charset="0"/>
            </a:rPr>
            <a:t>Engineer's Stamp</a:t>
          </a:r>
        </a:p>
      </xdr:txBody>
    </xdr:sp>
    <xdr:clientData/>
  </xdr:twoCellAnchor>
  <xdr:twoCellAnchor>
    <xdr:from>
      <xdr:col>5</xdr:col>
      <xdr:colOff>9524</xdr:colOff>
      <xdr:row>19</xdr:row>
      <xdr:rowOff>9526</xdr:rowOff>
    </xdr:from>
    <xdr:to>
      <xdr:col>11</xdr:col>
      <xdr:colOff>1133474</xdr:colOff>
      <xdr:row>33</xdr:row>
      <xdr:rowOff>1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800474" y="3762376"/>
          <a:ext cx="5057775" cy="2819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 Narrow"/>
            </a:rPr>
            <a:t>PLACE ENG/WTR CASE LABEL HERE</a:t>
          </a:r>
        </a:p>
        <a:p>
          <a:pPr algn="l" rtl="0">
            <a:defRPr sz="1000"/>
          </a:pPr>
          <a:endParaRPr lang="en-US" sz="1100" b="1" i="1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0</xdr:row>
          <xdr:rowOff>19050</xdr:rowOff>
        </xdr:from>
        <xdr:to>
          <xdr:col>2</xdr:col>
          <xdr:colOff>885825</xdr:colOff>
          <xdr:row>0</xdr:row>
          <xdr:rowOff>133350</xdr:rowOff>
        </xdr:to>
        <xdr:sp macro="" textlink="">
          <xdr:nvSpPr>
            <xdr:cNvPr id="9448" name="CheckBox1" hidden="1">
              <a:extLst>
                <a:ext uri="{63B3BB69-23CF-44E3-9099-C40C66FF867C}">
                  <a14:compatExt spid="_x0000_s9448"/>
                </a:ext>
                <a:ext uri="{FF2B5EF4-FFF2-40B4-BE49-F238E27FC236}">
                  <a16:creationId xmlns:a16="http://schemas.microsoft.com/office/drawing/2014/main" id="{00000000-0008-0000-0000-0000E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5</xdr:row>
          <xdr:rowOff>19050</xdr:rowOff>
        </xdr:from>
        <xdr:to>
          <xdr:col>2</xdr:col>
          <xdr:colOff>885825</xdr:colOff>
          <xdr:row>5</xdr:row>
          <xdr:rowOff>133350</xdr:rowOff>
        </xdr:to>
        <xdr:sp macro="" textlink="">
          <xdr:nvSpPr>
            <xdr:cNvPr id="9449" name="CheckBox2" hidden="1">
              <a:extLst>
                <a:ext uri="{63B3BB69-23CF-44E3-9099-C40C66FF867C}">
                  <a14:compatExt spid="_x0000_s9449"/>
                </a:ext>
                <a:ext uri="{FF2B5EF4-FFF2-40B4-BE49-F238E27FC236}">
                  <a16:creationId xmlns:a16="http://schemas.microsoft.com/office/drawing/2014/main" id="{00000000-0008-0000-0000-0000E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10</xdr:row>
          <xdr:rowOff>19050</xdr:rowOff>
        </xdr:from>
        <xdr:to>
          <xdr:col>2</xdr:col>
          <xdr:colOff>885825</xdr:colOff>
          <xdr:row>10</xdr:row>
          <xdr:rowOff>133350</xdr:rowOff>
        </xdr:to>
        <xdr:sp macro="" textlink="">
          <xdr:nvSpPr>
            <xdr:cNvPr id="9450" name="CheckBox3" hidden="1">
              <a:extLst>
                <a:ext uri="{63B3BB69-23CF-44E3-9099-C40C66FF867C}">
                  <a14:compatExt spid="_x0000_s9450"/>
                </a:ext>
                <a:ext uri="{FF2B5EF4-FFF2-40B4-BE49-F238E27FC236}">
                  <a16:creationId xmlns:a16="http://schemas.microsoft.com/office/drawing/2014/main" id="{00000000-0008-0000-0000-0000E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15</xdr:row>
          <xdr:rowOff>19050</xdr:rowOff>
        </xdr:from>
        <xdr:to>
          <xdr:col>2</xdr:col>
          <xdr:colOff>885825</xdr:colOff>
          <xdr:row>15</xdr:row>
          <xdr:rowOff>133350</xdr:rowOff>
        </xdr:to>
        <xdr:sp macro="" textlink="">
          <xdr:nvSpPr>
            <xdr:cNvPr id="9451" name="CheckBox4" hidden="1">
              <a:extLst>
                <a:ext uri="{63B3BB69-23CF-44E3-9099-C40C66FF867C}">
                  <a14:compatExt spid="_x0000_s9451"/>
                </a:ext>
                <a:ext uri="{FF2B5EF4-FFF2-40B4-BE49-F238E27FC236}">
                  <a16:creationId xmlns:a16="http://schemas.microsoft.com/office/drawing/2014/main" id="{00000000-0008-0000-0000-0000E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20</xdr:row>
          <xdr:rowOff>19050</xdr:rowOff>
        </xdr:from>
        <xdr:to>
          <xdr:col>2</xdr:col>
          <xdr:colOff>885825</xdr:colOff>
          <xdr:row>20</xdr:row>
          <xdr:rowOff>133350</xdr:rowOff>
        </xdr:to>
        <xdr:sp macro="" textlink="">
          <xdr:nvSpPr>
            <xdr:cNvPr id="9452" name="CheckBox5" hidden="1">
              <a:extLst>
                <a:ext uri="{63B3BB69-23CF-44E3-9099-C40C66FF867C}">
                  <a14:compatExt spid="_x0000_s9452"/>
                </a:ext>
                <a:ext uri="{FF2B5EF4-FFF2-40B4-BE49-F238E27FC236}">
                  <a16:creationId xmlns:a16="http://schemas.microsoft.com/office/drawing/2014/main" id="{00000000-0008-0000-0000-0000E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25</xdr:row>
          <xdr:rowOff>19050</xdr:rowOff>
        </xdr:from>
        <xdr:to>
          <xdr:col>2</xdr:col>
          <xdr:colOff>885825</xdr:colOff>
          <xdr:row>25</xdr:row>
          <xdr:rowOff>133350</xdr:rowOff>
        </xdr:to>
        <xdr:sp macro="" textlink="">
          <xdr:nvSpPr>
            <xdr:cNvPr id="9453" name="CheckBox6" hidden="1">
              <a:extLst>
                <a:ext uri="{63B3BB69-23CF-44E3-9099-C40C66FF867C}">
                  <a14:compatExt spid="_x0000_s9453"/>
                </a:ext>
                <a:ext uri="{FF2B5EF4-FFF2-40B4-BE49-F238E27FC236}">
                  <a16:creationId xmlns:a16="http://schemas.microsoft.com/office/drawing/2014/main" id="{00000000-0008-0000-0000-0000E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30</xdr:row>
          <xdr:rowOff>19050</xdr:rowOff>
        </xdr:from>
        <xdr:to>
          <xdr:col>2</xdr:col>
          <xdr:colOff>885825</xdr:colOff>
          <xdr:row>30</xdr:row>
          <xdr:rowOff>133350</xdr:rowOff>
        </xdr:to>
        <xdr:sp macro="" textlink="">
          <xdr:nvSpPr>
            <xdr:cNvPr id="9454" name="CheckBox7" hidden="1">
              <a:extLst>
                <a:ext uri="{63B3BB69-23CF-44E3-9099-C40C66FF867C}">
                  <a14:compatExt spid="_x0000_s9454"/>
                </a:ext>
                <a:ext uri="{FF2B5EF4-FFF2-40B4-BE49-F238E27FC236}">
                  <a16:creationId xmlns:a16="http://schemas.microsoft.com/office/drawing/2014/main" id="{00000000-0008-0000-0000-0000E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0</xdr:col>
      <xdr:colOff>1638300</xdr:colOff>
      <xdr:row>3</xdr:row>
      <xdr:rowOff>114300</xdr:rowOff>
    </xdr:to>
    <xdr:pic>
      <xdr:nvPicPr>
        <xdr:cNvPr id="2206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19050"/>
          <a:ext cx="8191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47625</xdr:rowOff>
    </xdr:from>
    <xdr:to>
      <xdr:col>1</xdr:col>
      <xdr:colOff>1647825</xdr:colOff>
      <xdr:row>3</xdr:row>
      <xdr:rowOff>190500</xdr:rowOff>
    </xdr:to>
    <xdr:pic>
      <xdr:nvPicPr>
        <xdr:cNvPr id="3236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200-0000A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7625"/>
          <a:ext cx="866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9525</xdr:rowOff>
        </xdr:to>
        <xdr:sp macro="" textlink="">
          <xdr:nvSpPr>
            <xdr:cNvPr id="10250" name="ListBox1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0</xdr:col>
      <xdr:colOff>1695450</xdr:colOff>
      <xdr:row>3</xdr:row>
      <xdr:rowOff>161925</xdr:rowOff>
    </xdr:to>
    <xdr:pic>
      <xdr:nvPicPr>
        <xdr:cNvPr id="4254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300-00009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0"/>
          <a:ext cx="962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19050</xdr:rowOff>
    </xdr:from>
    <xdr:to>
      <xdr:col>0</xdr:col>
      <xdr:colOff>1704975</xdr:colOff>
      <xdr:row>3</xdr:row>
      <xdr:rowOff>161925</xdr:rowOff>
    </xdr:to>
    <xdr:pic>
      <xdr:nvPicPr>
        <xdr:cNvPr id="5278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400-00009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1704975</xdr:colOff>
      <xdr:row>3</xdr:row>
      <xdr:rowOff>142875</xdr:rowOff>
    </xdr:to>
    <xdr:pic>
      <xdr:nvPicPr>
        <xdr:cNvPr id="6302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500-00009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0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0</xdr:col>
      <xdr:colOff>1666875</xdr:colOff>
      <xdr:row>3</xdr:row>
      <xdr:rowOff>171450</xdr:rowOff>
    </xdr:to>
    <xdr:pic>
      <xdr:nvPicPr>
        <xdr:cNvPr id="7326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600-00009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28575</xdr:rowOff>
    </xdr:from>
    <xdr:to>
      <xdr:col>0</xdr:col>
      <xdr:colOff>1714500</xdr:colOff>
      <xdr:row>3</xdr:row>
      <xdr:rowOff>161925</xdr:rowOff>
    </xdr:to>
    <xdr:pic>
      <xdr:nvPicPr>
        <xdr:cNvPr id="8508" name="Picture 1" descr="http://cityweb/InformationLibrary/Publications/Templates%20and%20Graphics/City%20Logo/Sm/CityLogo_Blue_Sm.jpg">
          <a:extLst>
            <a:ext uri="{FF2B5EF4-FFF2-40B4-BE49-F238E27FC236}">
              <a16:creationId xmlns:a16="http://schemas.microsoft.com/office/drawing/2014/main" id="{00000000-0008-0000-0700-00003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285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99060</xdr:colOff>
      <xdr:row>6</xdr:row>
      <xdr:rowOff>137160</xdr:rowOff>
    </xdr:from>
    <xdr:to>
      <xdr:col>0</xdr:col>
      <xdr:colOff>2749152</xdr:colOff>
      <xdr:row>16</xdr:row>
      <xdr:rowOff>198120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99060" y="1394460"/>
          <a:ext cx="2735579" cy="23012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control" Target="../activeX/activeX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8"/>
  <sheetViews>
    <sheetView topLeftCell="A13" zoomScaleNormal="100" zoomScaleSheetLayoutView="130" workbookViewId="0">
      <selection activeCell="A26" sqref="A26"/>
    </sheetView>
  </sheetViews>
  <sheetFormatPr defaultColWidth="9.140625" defaultRowHeight="14.25" x14ac:dyDescent="0.2"/>
  <cols>
    <col min="1" max="1" width="0.28515625" style="2" customWidth="1"/>
    <col min="2" max="2" width="13.7109375" style="46" customWidth="1"/>
    <col min="3" max="3" width="27" style="2" customWidth="1"/>
    <col min="4" max="4" width="14.42578125" style="1" customWidth="1"/>
    <col min="5" max="5" width="1.42578125" style="2" customWidth="1"/>
    <col min="6" max="6" width="16.140625" style="2" customWidth="1"/>
    <col min="7" max="7" width="9.7109375" style="2" customWidth="1"/>
    <col min="8" max="8" width="14.7109375" style="2" customWidth="1"/>
    <col min="9" max="9" width="1" style="2" customWidth="1"/>
    <col min="10" max="10" width="16.42578125" style="2" customWidth="1"/>
    <col min="11" max="11" width="1" style="2" customWidth="1"/>
    <col min="12" max="12" width="17.5703125" style="2" customWidth="1"/>
    <col min="13" max="16384" width="9.140625" style="2"/>
  </cols>
  <sheetData>
    <row r="1" spans="1:12" ht="16.149999999999999" customHeight="1" thickBot="1" x14ac:dyDescent="0.25">
      <c r="A1" s="45">
        <v>1</v>
      </c>
      <c r="B1" s="360" t="s">
        <v>475</v>
      </c>
      <c r="C1" s="361"/>
      <c r="D1" s="68">
        <f>IF(A1=1,'Traffic Signal Est.'!F47,0)</f>
        <v>0</v>
      </c>
      <c r="E1" s="21"/>
      <c r="F1" s="373" t="s">
        <v>454</v>
      </c>
      <c r="G1" s="374"/>
      <c r="H1" s="377">
        <f>SUM(H4:H6)</f>
        <v>0</v>
      </c>
      <c r="J1" s="22"/>
      <c r="K1" s="370"/>
      <c r="L1" s="370"/>
    </row>
    <row r="2" spans="1:12" ht="15" customHeight="1" thickBot="1" x14ac:dyDescent="0.25">
      <c r="B2" s="350" t="s">
        <v>469</v>
      </c>
      <c r="C2" s="351"/>
      <c r="D2" s="69">
        <f>IF(A1=1,D5,0)</f>
        <v>0</v>
      </c>
      <c r="E2" s="21"/>
      <c r="F2" s="375"/>
      <c r="G2" s="376"/>
      <c r="H2" s="378"/>
      <c r="J2" s="22"/>
    </row>
    <row r="3" spans="1:12" ht="15.6" customHeight="1" thickBot="1" x14ac:dyDescent="0.25">
      <c r="B3" s="356" t="s">
        <v>468</v>
      </c>
      <c r="C3" s="357"/>
      <c r="D3" s="70">
        <f>D2*0.5</f>
        <v>0</v>
      </c>
      <c r="E3" s="21"/>
      <c r="F3" s="390" t="s">
        <v>302</v>
      </c>
      <c r="G3" s="391"/>
      <c r="H3" s="84">
        <v>0</v>
      </c>
      <c r="J3" s="22"/>
    </row>
    <row r="4" spans="1:12" ht="17.25" customHeight="1" x14ac:dyDescent="0.2">
      <c r="B4" s="364" t="s">
        <v>461</v>
      </c>
      <c r="C4" s="365"/>
      <c r="D4" s="71">
        <f>IF(A1=1,'Traffic Signal Est.'!D49,0)</f>
        <v>0</v>
      </c>
      <c r="E4" s="21"/>
      <c r="F4" s="392" t="s">
        <v>437</v>
      </c>
      <c r="G4" s="393"/>
      <c r="H4" s="85">
        <f>IF(H3&gt;0,IF(H3&lt;=100,78,0),0)</f>
        <v>0</v>
      </c>
    </row>
    <row r="5" spans="1:12" ht="15.75" customHeight="1" thickBot="1" x14ac:dyDescent="0.25">
      <c r="B5" s="371" t="s">
        <v>462</v>
      </c>
      <c r="C5" s="372"/>
      <c r="D5" s="72">
        <f>IF(A1=1,'Traffic Signal Est.'!D49,0)</f>
        <v>0</v>
      </c>
      <c r="E5" s="21"/>
      <c r="F5" s="397" t="s">
        <v>436</v>
      </c>
      <c r="G5" s="398"/>
      <c r="H5" s="86">
        <f>IF(AND(H3&gt;=101,H3&lt;=200),78+((H3-100)*0.24),0)</f>
        <v>0</v>
      </c>
    </row>
    <row r="6" spans="1:12" ht="15.75" customHeight="1" thickBot="1" x14ac:dyDescent="0.25">
      <c r="A6" s="45">
        <v>1</v>
      </c>
      <c r="B6" s="358" t="s">
        <v>474</v>
      </c>
      <c r="C6" s="359"/>
      <c r="D6" s="73">
        <f>IF(A6=1,'Water Est.'!E130,0)</f>
        <v>0</v>
      </c>
      <c r="E6" s="21"/>
      <c r="F6" s="399" t="s">
        <v>435</v>
      </c>
      <c r="G6" s="400"/>
      <c r="H6" s="87">
        <f>IF(H3&gt;=201,102+((H3-200)*0.16),0)</f>
        <v>0</v>
      </c>
    </row>
    <row r="7" spans="1:12" ht="15" customHeight="1" x14ac:dyDescent="0.2">
      <c r="B7" s="350" t="s">
        <v>469</v>
      </c>
      <c r="C7" s="351"/>
      <c r="D7" s="74">
        <f>D6</f>
        <v>0</v>
      </c>
      <c r="E7" s="21"/>
      <c r="F7" s="403" t="s">
        <v>310</v>
      </c>
      <c r="G7" s="404"/>
      <c r="H7" s="404"/>
    </row>
    <row r="8" spans="1:12" ht="14.45" customHeight="1" x14ac:dyDescent="0.2">
      <c r="B8" s="356" t="s">
        <v>468</v>
      </c>
      <c r="C8" s="357"/>
      <c r="D8" s="75">
        <f>D7*0.5</f>
        <v>0</v>
      </c>
      <c r="F8" s="405"/>
      <c r="G8" s="405"/>
      <c r="H8" s="405"/>
    </row>
    <row r="9" spans="1:12" ht="17.25" customHeight="1" x14ac:dyDescent="0.2">
      <c r="B9" s="364" t="s">
        <v>451</v>
      </c>
      <c r="C9" s="365"/>
      <c r="D9" s="71">
        <f>IF(A6=1,'Water Est.'!C133,0)</f>
        <v>0</v>
      </c>
      <c r="F9" s="405"/>
      <c r="G9" s="405"/>
      <c r="H9" s="405"/>
      <c r="J9" s="22"/>
    </row>
    <row r="10" spans="1:12" ht="14.25" customHeight="1" thickBot="1" x14ac:dyDescent="0.25">
      <c r="B10" s="371" t="s">
        <v>452</v>
      </c>
      <c r="C10" s="372"/>
      <c r="D10" s="76">
        <f>IF(A6=1,'Water Est.'!C133,0)</f>
        <v>0</v>
      </c>
      <c r="F10" s="405"/>
      <c r="G10" s="405"/>
      <c r="H10" s="405"/>
      <c r="J10" s="22"/>
    </row>
    <row r="11" spans="1:12" ht="15" customHeight="1" thickBot="1" x14ac:dyDescent="0.25">
      <c r="A11" s="45">
        <v>1</v>
      </c>
      <c r="B11" s="360" t="s">
        <v>472</v>
      </c>
      <c r="C11" s="361"/>
      <c r="D11" s="77">
        <f>IF(A11=1,'Reclaimed Water Est.'!E138,0)</f>
        <v>0</v>
      </c>
      <c r="F11" s="406"/>
      <c r="G11" s="406"/>
      <c r="H11" s="406"/>
      <c r="J11" s="23"/>
      <c r="K11" s="24"/>
      <c r="L11" s="24"/>
    </row>
    <row r="12" spans="1:12" ht="15.6" customHeight="1" x14ac:dyDescent="0.3">
      <c r="B12" s="350" t="s">
        <v>469</v>
      </c>
      <c r="C12" s="351"/>
      <c r="D12" s="74">
        <f>D11</f>
        <v>0</v>
      </c>
      <c r="E12" s="25"/>
      <c r="F12" s="394" t="s">
        <v>459</v>
      </c>
      <c r="G12" s="395"/>
      <c r="H12" s="396"/>
      <c r="I12" s="26"/>
    </row>
    <row r="13" spans="1:12" ht="17.25" customHeight="1" thickBot="1" x14ac:dyDescent="0.35">
      <c r="B13" s="356" t="s">
        <v>468</v>
      </c>
      <c r="C13" s="357"/>
      <c r="D13" s="75">
        <f>D12*0.5</f>
        <v>0</v>
      </c>
      <c r="E13" s="27"/>
      <c r="F13" s="387">
        <f>SUM(D4,D9,D14,D19,D24,D29)</f>
        <v>0</v>
      </c>
      <c r="G13" s="388"/>
      <c r="H13" s="389"/>
      <c r="I13" s="26"/>
      <c r="J13" s="67"/>
      <c r="L13" s="67"/>
    </row>
    <row r="14" spans="1:12" ht="17.25" customHeight="1" thickBot="1" x14ac:dyDescent="0.35">
      <c r="B14" s="364" t="s">
        <v>449</v>
      </c>
      <c r="C14" s="365"/>
      <c r="D14" s="78">
        <f>IF(A11=1,'Reclaimed Water Est.'!C142,0)</f>
        <v>0</v>
      </c>
      <c r="E14" s="26"/>
      <c r="F14" s="88"/>
      <c r="G14" s="88"/>
      <c r="H14" s="88"/>
      <c r="I14" s="26"/>
      <c r="J14" s="28" t="s">
        <v>297</v>
      </c>
      <c r="L14" s="29" t="s">
        <v>309</v>
      </c>
    </row>
    <row r="15" spans="1:12" ht="14.45" customHeight="1" thickBot="1" x14ac:dyDescent="0.35">
      <c r="B15" s="368" t="s">
        <v>450</v>
      </c>
      <c r="C15" s="369"/>
      <c r="D15" s="79">
        <f>IF(A11=1,'Reclaimed Water Est.'!C142,0)</f>
        <v>0</v>
      </c>
      <c r="E15" s="27"/>
      <c r="F15" s="384" t="s">
        <v>441</v>
      </c>
      <c r="G15" s="385"/>
      <c r="H15" s="386"/>
      <c r="I15" s="26"/>
    </row>
    <row r="16" spans="1:12" ht="15" customHeight="1" thickBot="1" x14ac:dyDescent="0.25">
      <c r="A16" s="45">
        <v>1</v>
      </c>
      <c r="B16" s="358" t="s">
        <v>476</v>
      </c>
      <c r="C16" s="359"/>
      <c r="D16" s="77">
        <f>IF(A16=1,'Drainage Est.'!E141,0)</f>
        <v>0</v>
      </c>
      <c r="E16" s="30"/>
      <c r="F16" s="407" t="s">
        <v>460</v>
      </c>
      <c r="G16" s="408"/>
      <c r="H16" s="409"/>
      <c r="I16" s="31"/>
      <c r="J16" s="31"/>
      <c r="K16" s="31"/>
      <c r="L16" s="31"/>
    </row>
    <row r="17" spans="1:12" ht="17.25" customHeight="1" thickBot="1" x14ac:dyDescent="0.25">
      <c r="B17" s="350" t="s">
        <v>469</v>
      </c>
      <c r="C17" s="351"/>
      <c r="D17" s="74">
        <f>D16</f>
        <v>0</v>
      </c>
      <c r="E17" s="30"/>
      <c r="F17" s="410">
        <f>SUM(D5,D10,D15,D20,D25,D30,D33,61.62)</f>
        <v>61.62</v>
      </c>
      <c r="G17" s="411"/>
      <c r="H17" s="412"/>
      <c r="I17" s="31"/>
      <c r="J17" s="31"/>
      <c r="K17" s="31"/>
      <c r="L17" s="31"/>
    </row>
    <row r="18" spans="1:12" ht="15.6" customHeight="1" x14ac:dyDescent="0.2">
      <c r="B18" s="356" t="s">
        <v>468</v>
      </c>
      <c r="C18" s="357"/>
      <c r="D18" s="75">
        <f>D17*0.5</f>
        <v>0</v>
      </c>
      <c r="E18" s="30"/>
      <c r="F18" s="381" t="s">
        <v>442</v>
      </c>
      <c r="G18" s="381"/>
      <c r="H18" s="381"/>
      <c r="I18" s="381"/>
      <c r="J18" s="381"/>
      <c r="K18" s="381"/>
      <c r="L18" s="381"/>
    </row>
    <row r="19" spans="1:12" ht="14.45" customHeight="1" x14ac:dyDescent="0.3">
      <c r="B19" s="366" t="s">
        <v>446</v>
      </c>
      <c r="C19" s="367"/>
      <c r="D19" s="80">
        <f>IF(A16=1,'Drainage Est.'!C144,0)</f>
        <v>0</v>
      </c>
      <c r="E19" s="25"/>
      <c r="F19" s="381"/>
      <c r="G19" s="381"/>
      <c r="H19" s="381"/>
      <c r="I19" s="381"/>
      <c r="J19" s="381"/>
      <c r="K19" s="381"/>
      <c r="L19" s="381"/>
    </row>
    <row r="20" spans="1:12" ht="17.25" customHeight="1" thickBot="1" x14ac:dyDescent="0.35">
      <c r="B20" s="362" t="s">
        <v>445</v>
      </c>
      <c r="C20" s="363"/>
      <c r="D20" s="81">
        <f>IF(A16=1,'Drainage Est.'!C144,0)</f>
        <v>0</v>
      </c>
      <c r="E20" s="25"/>
      <c r="F20" s="21"/>
      <c r="G20" s="21"/>
      <c r="H20" s="21"/>
      <c r="I20" s="32"/>
    </row>
    <row r="21" spans="1:12" ht="14.45" customHeight="1" thickBot="1" x14ac:dyDescent="0.35">
      <c r="A21" s="45">
        <v>1</v>
      </c>
      <c r="B21" s="358" t="s">
        <v>477</v>
      </c>
      <c r="C21" s="359"/>
      <c r="D21" s="77">
        <f>IF(A21=1,'Sewer Est.'!E107,0)</f>
        <v>0</v>
      </c>
      <c r="E21" s="25"/>
      <c r="F21" s="21"/>
      <c r="G21" s="21"/>
      <c r="H21" s="21"/>
      <c r="I21" s="32"/>
      <c r="K21" s="33"/>
      <c r="L21" s="33"/>
    </row>
    <row r="22" spans="1:12" ht="15" customHeight="1" x14ac:dyDescent="0.3">
      <c r="B22" s="350" t="s">
        <v>469</v>
      </c>
      <c r="C22" s="351"/>
      <c r="D22" s="74">
        <f>D21</f>
        <v>0</v>
      </c>
      <c r="E22" s="25"/>
      <c r="F22" s="21"/>
      <c r="G22" s="21"/>
      <c r="H22" s="21"/>
      <c r="I22" s="32"/>
      <c r="K22" s="34"/>
      <c r="L22" s="34"/>
    </row>
    <row r="23" spans="1:12" ht="15" customHeight="1" x14ac:dyDescent="0.3">
      <c r="B23" s="356" t="s">
        <v>468</v>
      </c>
      <c r="C23" s="357"/>
      <c r="D23" s="75">
        <f>D22*0.5</f>
        <v>0</v>
      </c>
      <c r="E23" s="25"/>
      <c r="I23" s="32"/>
    </row>
    <row r="24" spans="1:12" ht="15" customHeight="1" x14ac:dyDescent="0.2">
      <c r="B24" s="352" t="s">
        <v>443</v>
      </c>
      <c r="C24" s="353"/>
      <c r="D24" s="80">
        <f>IF(A21=1,'Sewer Est.'!C110,0)</f>
        <v>0</v>
      </c>
      <c r="E24" s="35"/>
      <c r="I24" s="36"/>
    </row>
    <row r="25" spans="1:12" ht="14.45" customHeight="1" thickBot="1" x14ac:dyDescent="0.35">
      <c r="B25" s="354" t="s">
        <v>444</v>
      </c>
      <c r="C25" s="355"/>
      <c r="D25" s="81">
        <f>IF(A21=1,'Sewer Est.'!C110,0)</f>
        <v>0</v>
      </c>
      <c r="E25" s="26"/>
      <c r="I25" s="32"/>
      <c r="J25" s="35"/>
    </row>
    <row r="26" spans="1:12" ht="15.75" customHeight="1" thickBot="1" x14ac:dyDescent="0.25">
      <c r="A26" s="45">
        <v>1</v>
      </c>
      <c r="B26" s="379" t="s">
        <v>473</v>
      </c>
      <c r="C26" s="380"/>
      <c r="D26" s="82">
        <f>IF(A26=1,'Streets Est.'!E122,0)</f>
        <v>0</v>
      </c>
      <c r="I26" s="32"/>
      <c r="J26" s="37"/>
    </row>
    <row r="27" spans="1:12" ht="17.25" customHeight="1" x14ac:dyDescent="0.2">
      <c r="B27" s="350" t="s">
        <v>469</v>
      </c>
      <c r="C27" s="351"/>
      <c r="D27" s="74">
        <f>D26</f>
        <v>0</v>
      </c>
      <c r="E27" s="38"/>
      <c r="I27" s="32"/>
    </row>
    <row r="28" spans="1:12" ht="17.25" customHeight="1" x14ac:dyDescent="0.3">
      <c r="B28" s="356" t="s">
        <v>468</v>
      </c>
      <c r="C28" s="357"/>
      <c r="D28" s="75">
        <f>D27*0.5</f>
        <v>0</v>
      </c>
      <c r="E28" s="39"/>
      <c r="I28" s="26"/>
    </row>
    <row r="29" spans="1:12" ht="17.25" customHeight="1" x14ac:dyDescent="0.3">
      <c r="B29" s="352" t="s">
        <v>447</v>
      </c>
      <c r="C29" s="353"/>
      <c r="D29" s="80">
        <f>IF(A26=1,'Streets Est.'!C125,0)</f>
        <v>0</v>
      </c>
      <c r="E29" s="40"/>
      <c r="F29" s="41"/>
      <c r="G29" s="42"/>
      <c r="H29" s="30"/>
      <c r="I29" s="26"/>
    </row>
    <row r="30" spans="1:12" ht="17.25" customHeight="1" thickBot="1" x14ac:dyDescent="0.25">
      <c r="B30" s="354" t="s">
        <v>448</v>
      </c>
      <c r="C30" s="355"/>
      <c r="D30" s="81">
        <f>IF(A26=1,'Streets Est.'!C125,0)</f>
        <v>0</v>
      </c>
      <c r="E30" s="40"/>
      <c r="F30" s="41"/>
    </row>
    <row r="31" spans="1:12" ht="17.25" customHeight="1" thickBot="1" x14ac:dyDescent="0.25">
      <c r="A31" s="45">
        <v>1</v>
      </c>
      <c r="B31" s="360" t="s">
        <v>478</v>
      </c>
      <c r="C31" s="361"/>
      <c r="D31" s="77">
        <f>IF(A31=1,'Monumentation Est.'!E40,0)</f>
        <v>0</v>
      </c>
      <c r="E31" s="40"/>
      <c r="F31" s="41"/>
      <c r="K31" s="370"/>
      <c r="L31" s="370"/>
    </row>
    <row r="32" spans="1:12" ht="15" customHeight="1" x14ac:dyDescent="0.2">
      <c r="B32" s="401" t="s">
        <v>469</v>
      </c>
      <c r="C32" s="402"/>
      <c r="D32" s="74">
        <f>D31</f>
        <v>0</v>
      </c>
      <c r="E32" s="40"/>
      <c r="F32" s="41"/>
      <c r="K32" s="32"/>
    </row>
    <row r="33" spans="2:5" ht="15" customHeight="1" thickBot="1" x14ac:dyDescent="0.3">
      <c r="B33" s="382" t="s">
        <v>453</v>
      </c>
      <c r="C33" s="383"/>
      <c r="D33" s="83">
        <f>'Monumentation Est.'!C44</f>
        <v>0</v>
      </c>
      <c r="E33" s="40"/>
    </row>
    <row r="34" spans="2:5" ht="15" customHeight="1" x14ac:dyDescent="0.2">
      <c r="B34" s="40"/>
      <c r="C34" s="40"/>
      <c r="D34" s="40"/>
      <c r="E34" s="40"/>
    </row>
    <row r="35" spans="2:5" ht="15" customHeight="1" x14ac:dyDescent="0.2">
      <c r="B35" s="43"/>
      <c r="E35" s="44"/>
    </row>
    <row r="36" spans="2:5" ht="15" customHeight="1" x14ac:dyDescent="0.2">
      <c r="D36" s="21"/>
      <c r="E36" s="44"/>
    </row>
    <row r="37" spans="2:5" ht="15" customHeight="1" x14ac:dyDescent="0.2">
      <c r="B37" s="2"/>
      <c r="D37" s="2"/>
      <c r="E37" s="44"/>
    </row>
    <row r="38" spans="2:5" ht="15" customHeight="1" x14ac:dyDescent="0.2">
      <c r="B38" s="2"/>
      <c r="D38" s="2"/>
      <c r="E38" s="44"/>
    </row>
    <row r="39" spans="2:5" ht="15" customHeight="1" x14ac:dyDescent="0.2">
      <c r="B39" s="2"/>
      <c r="D39" s="2"/>
      <c r="E39" s="44"/>
    </row>
    <row r="40" spans="2:5" ht="15" customHeight="1" x14ac:dyDescent="0.2">
      <c r="B40" s="2"/>
      <c r="D40" s="2"/>
      <c r="E40" s="44"/>
    </row>
    <row r="41" spans="2:5" ht="15" customHeight="1" x14ac:dyDescent="0.2">
      <c r="B41" s="2"/>
      <c r="D41" s="2"/>
      <c r="E41" s="44"/>
    </row>
    <row r="42" spans="2:5" ht="15" customHeight="1" x14ac:dyDescent="0.2">
      <c r="B42" s="2"/>
      <c r="D42" s="2"/>
      <c r="E42" s="44"/>
    </row>
    <row r="43" spans="2:5" x14ac:dyDescent="0.2">
      <c r="B43" s="2"/>
      <c r="D43" s="2"/>
      <c r="E43" s="47"/>
    </row>
    <row r="44" spans="2:5" x14ac:dyDescent="0.2">
      <c r="C44" s="1"/>
      <c r="D44" s="48"/>
      <c r="E44" s="49"/>
    </row>
    <row r="45" spans="2:5" x14ac:dyDescent="0.2">
      <c r="C45" s="1"/>
      <c r="D45" s="50"/>
      <c r="E45" s="49"/>
    </row>
    <row r="46" spans="2:5" x14ac:dyDescent="0.2">
      <c r="C46" s="1"/>
      <c r="D46" s="48"/>
    </row>
    <row r="47" spans="2:5" x14ac:dyDescent="0.2">
      <c r="C47" s="1"/>
      <c r="D47" s="50"/>
    </row>
    <row r="48" spans="2:5" x14ac:dyDescent="0.2">
      <c r="C48" s="1"/>
      <c r="D48" s="48"/>
    </row>
  </sheetData>
  <sheetProtection password="CCDE" sheet="1" objects="1" scenarios="1" selectLockedCells="1"/>
  <mergeCells count="48">
    <mergeCell ref="F18:L19"/>
    <mergeCell ref="B33:C33"/>
    <mergeCell ref="F15:H15"/>
    <mergeCell ref="F13:H13"/>
    <mergeCell ref="F3:G3"/>
    <mergeCell ref="F4:G4"/>
    <mergeCell ref="F12:H12"/>
    <mergeCell ref="F5:G5"/>
    <mergeCell ref="F6:G6"/>
    <mergeCell ref="B32:C32"/>
    <mergeCell ref="B30:C30"/>
    <mergeCell ref="B3:C3"/>
    <mergeCell ref="F7:H11"/>
    <mergeCell ref="F16:H16"/>
    <mergeCell ref="F17:H17"/>
    <mergeCell ref="B12:C12"/>
    <mergeCell ref="K1:L1"/>
    <mergeCell ref="K31:L31"/>
    <mergeCell ref="B27:C27"/>
    <mergeCell ref="B28:C28"/>
    <mergeCell ref="B10:C10"/>
    <mergeCell ref="B4:C4"/>
    <mergeCell ref="B5:C5"/>
    <mergeCell ref="B6:C6"/>
    <mergeCell ref="B9:C9"/>
    <mergeCell ref="B29:C29"/>
    <mergeCell ref="B31:C31"/>
    <mergeCell ref="B1:C1"/>
    <mergeCell ref="B2:C2"/>
    <mergeCell ref="F1:G2"/>
    <mergeCell ref="H1:H2"/>
    <mergeCell ref="B26:C26"/>
    <mergeCell ref="B7:C7"/>
    <mergeCell ref="B24:C24"/>
    <mergeCell ref="B25:C25"/>
    <mergeCell ref="B8:C8"/>
    <mergeCell ref="B13:C13"/>
    <mergeCell ref="B21:C21"/>
    <mergeCell ref="B11:C11"/>
    <mergeCell ref="B22:C22"/>
    <mergeCell ref="B23:C23"/>
    <mergeCell ref="B20:C20"/>
    <mergeCell ref="B14:C14"/>
    <mergeCell ref="B19:C19"/>
    <mergeCell ref="B15:C15"/>
    <mergeCell ref="B16:C16"/>
    <mergeCell ref="B17:C17"/>
    <mergeCell ref="B18:C18"/>
  </mergeCells>
  <printOptions horizontalCentered="1"/>
  <pageMargins left="0.25" right="0.25" top="0.83333333333333304" bottom="0.25" header="0.3" footer="0.3"/>
  <pageSetup orientation="landscape" r:id="rId1"/>
  <headerFooter>
    <oddHeader>&amp;C&amp;"Arial,Regular"&amp;9City of Victorville, Public Works Department, Public Works, &amp;"Arial,Bold"Engineering&amp;"Arial,Regular", Water&amp;11
&amp;"Arial Black,Regular"&amp;12ENGINEER'S COST ESTIMATE FOR OFF-SITE PUBLIC IMPROVEMENTS ONLY</oddHeader>
    <oddFooter>&amp;L&amp;D&amp;RPage &amp;P of &amp;N</oddFooter>
  </headerFooter>
  <drawing r:id="rId2"/>
  <legacyDrawing r:id="rId3"/>
  <controls>
    <mc:AlternateContent xmlns:mc="http://schemas.openxmlformats.org/markup-compatibility/2006">
      <mc:Choice Requires="x14">
        <control shapeId="9454" r:id="rId4" name="CheckBox7">
          <controlPr autoLine="0" r:id="rId5">
            <anchor moveWithCells="1">
              <from>
                <xdr:col>2</xdr:col>
                <xdr:colOff>742950</xdr:colOff>
                <xdr:row>30</xdr:row>
                <xdr:rowOff>19050</xdr:rowOff>
              </from>
              <to>
                <xdr:col>2</xdr:col>
                <xdr:colOff>885825</xdr:colOff>
                <xdr:row>30</xdr:row>
                <xdr:rowOff>133350</xdr:rowOff>
              </to>
            </anchor>
          </controlPr>
        </control>
      </mc:Choice>
      <mc:Fallback>
        <control shapeId="9454" r:id="rId4" name="CheckBox7"/>
      </mc:Fallback>
    </mc:AlternateContent>
    <mc:AlternateContent xmlns:mc="http://schemas.openxmlformats.org/markup-compatibility/2006">
      <mc:Choice Requires="x14">
        <control shapeId="9453" r:id="rId6" name="CheckBox6">
          <controlPr autoLine="0" r:id="rId5">
            <anchor moveWithCells="1">
              <from>
                <xdr:col>2</xdr:col>
                <xdr:colOff>742950</xdr:colOff>
                <xdr:row>25</xdr:row>
                <xdr:rowOff>19050</xdr:rowOff>
              </from>
              <to>
                <xdr:col>2</xdr:col>
                <xdr:colOff>885825</xdr:colOff>
                <xdr:row>25</xdr:row>
                <xdr:rowOff>133350</xdr:rowOff>
              </to>
            </anchor>
          </controlPr>
        </control>
      </mc:Choice>
      <mc:Fallback>
        <control shapeId="9453" r:id="rId6" name="CheckBox6"/>
      </mc:Fallback>
    </mc:AlternateContent>
    <mc:AlternateContent xmlns:mc="http://schemas.openxmlformats.org/markup-compatibility/2006">
      <mc:Choice Requires="x14">
        <control shapeId="9452" r:id="rId7" name="CheckBox5">
          <controlPr autoLine="0" r:id="rId5">
            <anchor moveWithCells="1">
              <from>
                <xdr:col>2</xdr:col>
                <xdr:colOff>742950</xdr:colOff>
                <xdr:row>20</xdr:row>
                <xdr:rowOff>19050</xdr:rowOff>
              </from>
              <to>
                <xdr:col>2</xdr:col>
                <xdr:colOff>885825</xdr:colOff>
                <xdr:row>20</xdr:row>
                <xdr:rowOff>133350</xdr:rowOff>
              </to>
            </anchor>
          </controlPr>
        </control>
      </mc:Choice>
      <mc:Fallback>
        <control shapeId="9452" r:id="rId7" name="CheckBox5"/>
      </mc:Fallback>
    </mc:AlternateContent>
    <mc:AlternateContent xmlns:mc="http://schemas.openxmlformats.org/markup-compatibility/2006">
      <mc:Choice Requires="x14">
        <control shapeId="9451" r:id="rId8" name="CheckBox4">
          <controlPr autoLine="0" r:id="rId5">
            <anchor moveWithCells="1">
              <from>
                <xdr:col>2</xdr:col>
                <xdr:colOff>742950</xdr:colOff>
                <xdr:row>15</xdr:row>
                <xdr:rowOff>19050</xdr:rowOff>
              </from>
              <to>
                <xdr:col>2</xdr:col>
                <xdr:colOff>885825</xdr:colOff>
                <xdr:row>15</xdr:row>
                <xdr:rowOff>133350</xdr:rowOff>
              </to>
            </anchor>
          </controlPr>
        </control>
      </mc:Choice>
      <mc:Fallback>
        <control shapeId="9451" r:id="rId8" name="CheckBox4"/>
      </mc:Fallback>
    </mc:AlternateContent>
    <mc:AlternateContent xmlns:mc="http://schemas.openxmlformats.org/markup-compatibility/2006">
      <mc:Choice Requires="x14">
        <control shapeId="9450" r:id="rId9" name="CheckBox3">
          <controlPr autoLine="0" r:id="rId5">
            <anchor moveWithCells="1">
              <from>
                <xdr:col>2</xdr:col>
                <xdr:colOff>742950</xdr:colOff>
                <xdr:row>10</xdr:row>
                <xdr:rowOff>19050</xdr:rowOff>
              </from>
              <to>
                <xdr:col>2</xdr:col>
                <xdr:colOff>885825</xdr:colOff>
                <xdr:row>10</xdr:row>
                <xdr:rowOff>133350</xdr:rowOff>
              </to>
            </anchor>
          </controlPr>
        </control>
      </mc:Choice>
      <mc:Fallback>
        <control shapeId="9450" r:id="rId9" name="CheckBox3"/>
      </mc:Fallback>
    </mc:AlternateContent>
    <mc:AlternateContent xmlns:mc="http://schemas.openxmlformats.org/markup-compatibility/2006">
      <mc:Choice Requires="x14">
        <control shapeId="9449" r:id="rId10" name="CheckBox2">
          <controlPr autoLine="0" r:id="rId5">
            <anchor moveWithCells="1">
              <from>
                <xdr:col>2</xdr:col>
                <xdr:colOff>742950</xdr:colOff>
                <xdr:row>5</xdr:row>
                <xdr:rowOff>19050</xdr:rowOff>
              </from>
              <to>
                <xdr:col>2</xdr:col>
                <xdr:colOff>885825</xdr:colOff>
                <xdr:row>5</xdr:row>
                <xdr:rowOff>133350</xdr:rowOff>
              </to>
            </anchor>
          </controlPr>
        </control>
      </mc:Choice>
      <mc:Fallback>
        <control shapeId="9449" r:id="rId10" name="CheckBox2"/>
      </mc:Fallback>
    </mc:AlternateContent>
    <mc:AlternateContent xmlns:mc="http://schemas.openxmlformats.org/markup-compatibility/2006">
      <mc:Choice Requires="x14">
        <control shapeId="9448" r:id="rId11" name="CheckBox1">
          <controlPr autoLine="0" r:id="rId5">
            <anchor moveWithCells="1">
              <from>
                <xdr:col>2</xdr:col>
                <xdr:colOff>742950</xdr:colOff>
                <xdr:row>0</xdr:row>
                <xdr:rowOff>19050</xdr:rowOff>
              </from>
              <to>
                <xdr:col>2</xdr:col>
                <xdr:colOff>885825</xdr:colOff>
                <xdr:row>0</xdr:row>
                <xdr:rowOff>133350</xdr:rowOff>
              </to>
            </anchor>
          </controlPr>
        </control>
      </mc:Choice>
      <mc:Fallback>
        <control shapeId="9448" r:id="rId11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30"/>
  <sheetViews>
    <sheetView topLeftCell="A97" zoomScaleNormal="100" workbookViewId="0">
      <selection activeCell="B110" sqref="B110"/>
    </sheetView>
  </sheetViews>
  <sheetFormatPr defaultColWidth="9.140625" defaultRowHeight="12.75" x14ac:dyDescent="0.2"/>
  <cols>
    <col min="1" max="1" width="34.7109375" style="89" customWidth="1"/>
    <col min="2" max="2" width="12.7109375" style="141" customWidth="1"/>
    <col min="3" max="3" width="14.7109375" style="94" customWidth="1"/>
    <col min="4" max="4" width="6.7109375" style="95" customWidth="1"/>
    <col min="5" max="5" width="30.7109375" style="96" customWidth="1"/>
    <col min="6" max="16384" width="9.140625" style="34"/>
  </cols>
  <sheetData>
    <row r="1" spans="1:5" ht="30.6" customHeight="1" x14ac:dyDescent="0.2">
      <c r="B1" s="405" t="s">
        <v>315</v>
      </c>
      <c r="C1" s="405"/>
      <c r="D1" s="405"/>
      <c r="E1" s="405"/>
    </row>
    <row r="2" spans="1:5" ht="16.5" x14ac:dyDescent="0.2">
      <c r="B2" s="90" t="s">
        <v>311</v>
      </c>
      <c r="C2" s="442"/>
      <c r="D2" s="442"/>
      <c r="E2" s="442"/>
    </row>
    <row r="3" spans="1:5" ht="16.5" x14ac:dyDescent="0.2">
      <c r="B3" s="90" t="s">
        <v>312</v>
      </c>
      <c r="C3" s="443"/>
      <c r="D3" s="443"/>
      <c r="E3" s="443"/>
    </row>
    <row r="4" spans="1:5" ht="14.25" x14ac:dyDescent="0.2">
      <c r="B4" s="91" t="s">
        <v>314</v>
      </c>
      <c r="C4" s="443"/>
      <c r="D4" s="443"/>
      <c r="E4" s="443"/>
    </row>
    <row r="5" spans="1:5" ht="18" customHeight="1" x14ac:dyDescent="0.2">
      <c r="A5" s="92" t="s">
        <v>44</v>
      </c>
      <c r="B5" s="91" t="s">
        <v>313</v>
      </c>
      <c r="C5" s="443"/>
      <c r="D5" s="443"/>
      <c r="E5" s="443"/>
    </row>
    <row r="6" spans="1:5" ht="3.6" customHeight="1" thickBot="1" x14ac:dyDescent="0.25">
      <c r="B6" s="93"/>
    </row>
    <row r="7" spans="1:5" ht="14.25" thickTop="1" thickBot="1" x14ac:dyDescent="0.25">
      <c r="A7" s="97" t="s">
        <v>3</v>
      </c>
      <c r="B7" s="98" t="s">
        <v>5</v>
      </c>
      <c r="C7" s="99" t="s">
        <v>4</v>
      </c>
      <c r="D7" s="99" t="s">
        <v>6</v>
      </c>
      <c r="E7" s="100" t="s">
        <v>7</v>
      </c>
    </row>
    <row r="8" spans="1:5" ht="3.6" customHeight="1" thickTop="1" thickBot="1" x14ac:dyDescent="0.25">
      <c r="A8" s="101"/>
      <c r="B8" s="102"/>
      <c r="C8" s="33"/>
      <c r="D8" s="33"/>
      <c r="E8" s="103"/>
    </row>
    <row r="9" spans="1:5" ht="13.5" thickBot="1" x14ac:dyDescent="0.25">
      <c r="A9" s="104" t="s">
        <v>226</v>
      </c>
      <c r="B9" s="415"/>
      <c r="C9" s="416"/>
      <c r="D9" s="416"/>
      <c r="E9" s="417"/>
    </row>
    <row r="10" spans="1:5" x14ac:dyDescent="0.2">
      <c r="A10" s="105" t="s">
        <v>212</v>
      </c>
      <c r="B10" s="106"/>
      <c r="C10" s="107">
        <f>0.25*150*70/2000</f>
        <v>1.3125</v>
      </c>
      <c r="D10" s="108" t="s">
        <v>0</v>
      </c>
      <c r="E10" s="109">
        <f>C10*B10</f>
        <v>0</v>
      </c>
    </row>
    <row r="11" spans="1:5" x14ac:dyDescent="0.2">
      <c r="A11" s="110" t="s">
        <v>213</v>
      </c>
      <c r="B11" s="111"/>
      <c r="C11" s="112">
        <f>3.5/12*150*70/2000</f>
        <v>1.53125</v>
      </c>
      <c r="D11" s="113" t="s">
        <v>0</v>
      </c>
      <c r="E11" s="114">
        <f t="shared" ref="E11:E82" si="0">C11*B11</f>
        <v>0</v>
      </c>
    </row>
    <row r="12" spans="1:5" x14ac:dyDescent="0.2">
      <c r="A12" s="110" t="s">
        <v>214</v>
      </c>
      <c r="B12" s="111"/>
      <c r="C12" s="112">
        <f>4/12*150*70/2000</f>
        <v>1.75</v>
      </c>
      <c r="D12" s="113" t="s">
        <v>0</v>
      </c>
      <c r="E12" s="114">
        <f t="shared" si="0"/>
        <v>0</v>
      </c>
    </row>
    <row r="13" spans="1:5" x14ac:dyDescent="0.2">
      <c r="A13" s="110" t="s">
        <v>215</v>
      </c>
      <c r="B13" s="111"/>
      <c r="C13" s="112">
        <f>5/12*150*70/2000</f>
        <v>2.1875</v>
      </c>
      <c r="D13" s="113" t="s">
        <v>0</v>
      </c>
      <c r="E13" s="114">
        <f t="shared" si="0"/>
        <v>0</v>
      </c>
    </row>
    <row r="14" spans="1:5" x14ac:dyDescent="0.2">
      <c r="A14" s="115" t="s">
        <v>216</v>
      </c>
      <c r="B14" s="111"/>
      <c r="C14" s="112">
        <f>5.5/12*150*70/2000</f>
        <v>2.40625</v>
      </c>
      <c r="D14" s="113" t="s">
        <v>0</v>
      </c>
      <c r="E14" s="114">
        <f t="shared" si="0"/>
        <v>0</v>
      </c>
    </row>
    <row r="15" spans="1:5" x14ac:dyDescent="0.2">
      <c r="A15" s="110" t="s">
        <v>217</v>
      </c>
      <c r="B15" s="111"/>
      <c r="C15" s="112">
        <f>0.5*150*70/2000</f>
        <v>2.625</v>
      </c>
      <c r="D15" s="113" t="s">
        <v>0</v>
      </c>
      <c r="E15" s="114">
        <f t="shared" si="0"/>
        <v>0</v>
      </c>
    </row>
    <row r="16" spans="1:5" x14ac:dyDescent="0.2">
      <c r="A16" s="110" t="s">
        <v>218</v>
      </c>
      <c r="B16" s="111"/>
      <c r="C16" s="112">
        <f>7/12*150*70/2000</f>
        <v>3.0625</v>
      </c>
      <c r="D16" s="113" t="s">
        <v>0</v>
      </c>
      <c r="E16" s="114">
        <f t="shared" si="0"/>
        <v>0</v>
      </c>
    </row>
    <row r="17" spans="1:5" x14ac:dyDescent="0.2">
      <c r="A17" s="110" t="s">
        <v>219</v>
      </c>
      <c r="B17" s="111"/>
      <c r="C17" s="112">
        <f>8/12*150*70/2000</f>
        <v>3.5</v>
      </c>
      <c r="D17" s="113" t="s">
        <v>0</v>
      </c>
      <c r="E17" s="114">
        <f t="shared" si="0"/>
        <v>0</v>
      </c>
    </row>
    <row r="18" spans="1:5" x14ac:dyDescent="0.2">
      <c r="A18" s="110" t="s">
        <v>220</v>
      </c>
      <c r="B18" s="111"/>
      <c r="C18" s="112">
        <v>30</v>
      </c>
      <c r="D18" s="113" t="s">
        <v>304</v>
      </c>
      <c r="E18" s="114">
        <f t="shared" si="0"/>
        <v>0</v>
      </c>
    </row>
    <row r="19" spans="1:5" x14ac:dyDescent="0.2">
      <c r="A19" s="110" t="s">
        <v>220</v>
      </c>
      <c r="B19" s="111"/>
      <c r="C19" s="112">
        <v>0.21</v>
      </c>
      <c r="D19" s="113" t="s">
        <v>304</v>
      </c>
      <c r="E19" s="114">
        <f t="shared" si="0"/>
        <v>0</v>
      </c>
    </row>
    <row r="20" spans="1:5" x14ac:dyDescent="0.2">
      <c r="A20" s="110" t="s">
        <v>220</v>
      </c>
      <c r="B20" s="111"/>
      <c r="C20" s="112">
        <v>0.21</v>
      </c>
      <c r="D20" s="113" t="s">
        <v>304</v>
      </c>
      <c r="E20" s="114">
        <f t="shared" si="0"/>
        <v>0</v>
      </c>
    </row>
    <row r="21" spans="1:5" x14ac:dyDescent="0.2">
      <c r="A21" s="110" t="s">
        <v>220</v>
      </c>
      <c r="B21" s="111"/>
      <c r="C21" s="112">
        <v>0.21</v>
      </c>
      <c r="D21" s="113" t="s">
        <v>304</v>
      </c>
      <c r="E21" s="114">
        <f t="shared" si="0"/>
        <v>0</v>
      </c>
    </row>
    <row r="22" spans="1:5" x14ac:dyDescent="0.2">
      <c r="A22" s="110" t="s">
        <v>220</v>
      </c>
      <c r="B22" s="111"/>
      <c r="C22" s="112">
        <v>0.21</v>
      </c>
      <c r="D22" s="113" t="s">
        <v>304</v>
      </c>
      <c r="E22" s="114">
        <f t="shared" si="0"/>
        <v>0</v>
      </c>
    </row>
    <row r="23" spans="1:5" x14ac:dyDescent="0.2">
      <c r="A23" s="110" t="s">
        <v>220</v>
      </c>
      <c r="B23" s="111"/>
      <c r="C23" s="112">
        <v>0.21</v>
      </c>
      <c r="D23" s="113" t="s">
        <v>304</v>
      </c>
      <c r="E23" s="114">
        <f t="shared" si="0"/>
        <v>0</v>
      </c>
    </row>
    <row r="24" spans="1:5" x14ac:dyDescent="0.2">
      <c r="A24" s="110" t="s">
        <v>220</v>
      </c>
      <c r="B24" s="111"/>
      <c r="C24" s="112">
        <v>0.21</v>
      </c>
      <c r="D24" s="113" t="s">
        <v>304</v>
      </c>
      <c r="E24" s="114">
        <f t="shared" si="0"/>
        <v>0</v>
      </c>
    </row>
    <row r="25" spans="1:5" x14ac:dyDescent="0.2">
      <c r="A25" s="110" t="s">
        <v>221</v>
      </c>
      <c r="B25" s="111"/>
      <c r="C25" s="112">
        <v>60</v>
      </c>
      <c r="D25" s="113" t="s">
        <v>258</v>
      </c>
      <c r="E25" s="114">
        <f t="shared" si="0"/>
        <v>0</v>
      </c>
    </row>
    <row r="26" spans="1:5" x14ac:dyDescent="0.2">
      <c r="A26" s="110" t="s">
        <v>222</v>
      </c>
      <c r="B26" s="111"/>
      <c r="C26" s="112">
        <v>15</v>
      </c>
      <c r="D26" s="113" t="s">
        <v>1</v>
      </c>
      <c r="E26" s="114">
        <f t="shared" si="0"/>
        <v>0</v>
      </c>
    </row>
    <row r="27" spans="1:5" x14ac:dyDescent="0.2">
      <c r="A27" s="110" t="s">
        <v>237</v>
      </c>
      <c r="B27" s="111"/>
      <c r="C27" s="112">
        <v>200</v>
      </c>
      <c r="D27" s="113" t="s">
        <v>90</v>
      </c>
      <c r="E27" s="114">
        <f t="shared" si="0"/>
        <v>0</v>
      </c>
    </row>
    <row r="28" spans="1:5" x14ac:dyDescent="0.2">
      <c r="A28" s="110" t="s">
        <v>223</v>
      </c>
      <c r="B28" s="111"/>
      <c r="C28" s="112">
        <v>0.5</v>
      </c>
      <c r="D28" s="113" t="s">
        <v>0</v>
      </c>
      <c r="E28" s="114">
        <f t="shared" si="0"/>
        <v>0</v>
      </c>
    </row>
    <row r="29" spans="1:5" x14ac:dyDescent="0.2">
      <c r="A29" s="110" t="s">
        <v>224</v>
      </c>
      <c r="B29" s="111"/>
      <c r="C29" s="112">
        <v>0.75</v>
      </c>
      <c r="D29" s="113" t="s">
        <v>0</v>
      </c>
      <c r="E29" s="114">
        <f t="shared" si="0"/>
        <v>0</v>
      </c>
    </row>
    <row r="30" spans="1:5" x14ac:dyDescent="0.2">
      <c r="A30" s="116"/>
      <c r="B30" s="111"/>
      <c r="C30" s="117"/>
      <c r="D30" s="118"/>
      <c r="E30" s="114">
        <f t="shared" si="0"/>
        <v>0</v>
      </c>
    </row>
    <row r="31" spans="1:5" x14ac:dyDescent="0.2">
      <c r="A31" s="116"/>
      <c r="B31" s="111"/>
      <c r="C31" s="117"/>
      <c r="D31" s="118"/>
      <c r="E31" s="114">
        <f t="shared" si="0"/>
        <v>0</v>
      </c>
    </row>
    <row r="32" spans="1:5" x14ac:dyDescent="0.2">
      <c r="A32" s="116"/>
      <c r="B32" s="111"/>
      <c r="C32" s="117"/>
      <c r="D32" s="118"/>
      <c r="E32" s="114">
        <f t="shared" si="0"/>
        <v>0</v>
      </c>
    </row>
    <row r="33" spans="1:5" ht="13.5" thickBot="1" x14ac:dyDescent="0.25">
      <c r="A33" s="119"/>
      <c r="B33" s="120"/>
      <c r="C33" s="121"/>
      <c r="D33" s="122"/>
      <c r="E33" s="114">
        <f t="shared" si="0"/>
        <v>0</v>
      </c>
    </row>
    <row r="34" spans="1:5" ht="14.25" thickTop="1" thickBot="1" x14ac:dyDescent="0.25">
      <c r="A34" s="418" t="s">
        <v>319</v>
      </c>
      <c r="B34" s="419"/>
      <c r="C34" s="419"/>
      <c r="D34" s="420"/>
      <c r="E34" s="123">
        <f>SUM(E10:E33)</f>
        <v>0</v>
      </c>
    </row>
    <row r="35" spans="1:5" ht="13.5" thickBot="1" x14ac:dyDescent="0.25">
      <c r="A35" s="124" t="s">
        <v>225</v>
      </c>
      <c r="B35" s="413"/>
      <c r="C35" s="414"/>
      <c r="D35" s="414"/>
      <c r="E35" s="414"/>
    </row>
    <row r="36" spans="1:5" ht="25.5" x14ac:dyDescent="0.2">
      <c r="A36" s="105" t="s">
        <v>324</v>
      </c>
      <c r="B36" s="106"/>
      <c r="C36" s="107">
        <v>20</v>
      </c>
      <c r="D36" s="108" t="s">
        <v>1</v>
      </c>
      <c r="E36" s="109">
        <f t="shared" si="0"/>
        <v>0</v>
      </c>
    </row>
    <row r="37" spans="1:5" ht="25.5" x14ac:dyDescent="0.2">
      <c r="A37" s="110" t="s">
        <v>325</v>
      </c>
      <c r="B37" s="111"/>
      <c r="C37" s="112">
        <v>25</v>
      </c>
      <c r="D37" s="113" t="s">
        <v>1</v>
      </c>
      <c r="E37" s="114">
        <f t="shared" si="0"/>
        <v>0</v>
      </c>
    </row>
    <row r="38" spans="1:5" x14ac:dyDescent="0.2">
      <c r="A38" s="110" t="s">
        <v>326</v>
      </c>
      <c r="B38" s="111"/>
      <c r="C38" s="112">
        <v>5.5</v>
      </c>
      <c r="D38" s="113" t="s">
        <v>0</v>
      </c>
      <c r="E38" s="114">
        <f t="shared" si="0"/>
        <v>0</v>
      </c>
    </row>
    <row r="39" spans="1:5" x14ac:dyDescent="0.2">
      <c r="A39" s="110" t="s">
        <v>227</v>
      </c>
      <c r="B39" s="111"/>
      <c r="C39" s="112">
        <v>8.74</v>
      </c>
      <c r="D39" s="113" t="s">
        <v>0</v>
      </c>
      <c r="E39" s="114">
        <f t="shared" si="0"/>
        <v>0</v>
      </c>
    </row>
    <row r="40" spans="1:5" x14ac:dyDescent="0.2">
      <c r="A40" s="110" t="s">
        <v>260</v>
      </c>
      <c r="B40" s="111"/>
      <c r="C40" s="112">
        <v>10.25</v>
      </c>
      <c r="D40" s="113" t="s">
        <v>1</v>
      </c>
      <c r="E40" s="114">
        <f t="shared" si="0"/>
        <v>0</v>
      </c>
    </row>
    <row r="41" spans="1:5" x14ac:dyDescent="0.2">
      <c r="A41" s="116"/>
      <c r="B41" s="111"/>
      <c r="C41" s="117"/>
      <c r="D41" s="118"/>
      <c r="E41" s="114">
        <f t="shared" si="0"/>
        <v>0</v>
      </c>
    </row>
    <row r="42" spans="1:5" x14ac:dyDescent="0.2">
      <c r="A42" s="116"/>
      <c r="B42" s="111"/>
      <c r="C42" s="117"/>
      <c r="D42" s="118"/>
      <c r="E42" s="114">
        <f t="shared" si="0"/>
        <v>0</v>
      </c>
    </row>
    <row r="43" spans="1:5" x14ac:dyDescent="0.2">
      <c r="A43" s="116"/>
      <c r="B43" s="111"/>
      <c r="C43" s="117"/>
      <c r="D43" s="118"/>
      <c r="E43" s="114">
        <f t="shared" si="0"/>
        <v>0</v>
      </c>
    </row>
    <row r="44" spans="1:5" ht="13.5" thickBot="1" x14ac:dyDescent="0.25">
      <c r="A44" s="119"/>
      <c r="B44" s="120"/>
      <c r="C44" s="121"/>
      <c r="D44" s="122"/>
      <c r="E44" s="114">
        <f t="shared" si="0"/>
        <v>0</v>
      </c>
    </row>
    <row r="45" spans="1:5" ht="14.25" thickTop="1" thickBot="1" x14ac:dyDescent="0.25">
      <c r="A45" s="418" t="s">
        <v>320</v>
      </c>
      <c r="B45" s="419"/>
      <c r="C45" s="419"/>
      <c r="D45" s="420"/>
      <c r="E45" s="123">
        <f>SUM(E36:E44)</f>
        <v>0</v>
      </c>
    </row>
    <row r="46" spans="1:5" ht="13.5" thickBot="1" x14ac:dyDescent="0.25">
      <c r="A46" s="124" t="s">
        <v>228</v>
      </c>
      <c r="B46" s="413"/>
      <c r="C46" s="414"/>
      <c r="D46" s="414"/>
      <c r="E46" s="414"/>
    </row>
    <row r="47" spans="1:5" x14ac:dyDescent="0.2">
      <c r="A47" s="105" t="s">
        <v>230</v>
      </c>
      <c r="B47" s="106"/>
      <c r="C47" s="107">
        <v>7.5</v>
      </c>
      <c r="D47" s="108" t="s">
        <v>0</v>
      </c>
      <c r="E47" s="109">
        <f t="shared" si="0"/>
        <v>0</v>
      </c>
    </row>
    <row r="48" spans="1:5" ht="25.5" x14ac:dyDescent="0.2">
      <c r="A48" s="110" t="s">
        <v>229</v>
      </c>
      <c r="B48" s="111"/>
      <c r="C48" s="112">
        <v>7.5</v>
      </c>
      <c r="D48" s="113" t="s">
        <v>0</v>
      </c>
      <c r="E48" s="114">
        <f t="shared" si="0"/>
        <v>0</v>
      </c>
    </row>
    <row r="49" spans="1:5" ht="26.25" thickBot="1" x14ac:dyDescent="0.25">
      <c r="A49" s="110" t="s">
        <v>327</v>
      </c>
      <c r="B49" s="111"/>
      <c r="C49" s="112">
        <v>6.13</v>
      </c>
      <c r="D49" s="113" t="s">
        <v>0</v>
      </c>
      <c r="E49" s="114">
        <f t="shared" si="0"/>
        <v>0</v>
      </c>
    </row>
    <row r="50" spans="1:5" ht="13.5" thickBot="1" x14ac:dyDescent="0.25">
      <c r="A50" s="124" t="s">
        <v>287</v>
      </c>
      <c r="B50" s="413"/>
      <c r="C50" s="414"/>
      <c r="D50" s="414"/>
      <c r="E50" s="414"/>
    </row>
    <row r="51" spans="1:5" ht="25.5" x14ac:dyDescent="0.2">
      <c r="A51" s="105" t="s">
        <v>328</v>
      </c>
      <c r="B51" s="106"/>
      <c r="C51" s="107">
        <v>6.13</v>
      </c>
      <c r="D51" s="108" t="s">
        <v>0</v>
      </c>
      <c r="E51" s="109">
        <f t="shared" si="0"/>
        <v>0</v>
      </c>
    </row>
    <row r="52" spans="1:5" ht="38.25" x14ac:dyDescent="0.2">
      <c r="A52" s="110" t="s">
        <v>329</v>
      </c>
      <c r="B52" s="111"/>
      <c r="C52" s="112">
        <v>6.13</v>
      </c>
      <c r="D52" s="113" t="s">
        <v>0</v>
      </c>
      <c r="E52" s="114">
        <f t="shared" si="0"/>
        <v>0</v>
      </c>
    </row>
    <row r="53" spans="1:5" ht="25.5" x14ac:dyDescent="0.2">
      <c r="A53" s="110" t="s">
        <v>330</v>
      </c>
      <c r="B53" s="111"/>
      <c r="C53" s="112">
        <v>6.13</v>
      </c>
      <c r="D53" s="113" t="s">
        <v>0</v>
      </c>
      <c r="E53" s="114">
        <f t="shared" si="0"/>
        <v>0</v>
      </c>
    </row>
    <row r="54" spans="1:5" ht="25.5" x14ac:dyDescent="0.2">
      <c r="A54" s="110" t="s">
        <v>231</v>
      </c>
      <c r="B54" s="111"/>
      <c r="C54" s="112">
        <v>12.5</v>
      </c>
      <c r="D54" s="113" t="s">
        <v>0</v>
      </c>
      <c r="E54" s="114">
        <f t="shared" si="0"/>
        <v>0</v>
      </c>
    </row>
    <row r="55" spans="1:5" ht="25.5" x14ac:dyDescent="0.2">
      <c r="A55" s="110" t="s">
        <v>232</v>
      </c>
      <c r="B55" s="111"/>
      <c r="C55" s="112">
        <v>12.5</v>
      </c>
      <c r="D55" s="113" t="s">
        <v>0</v>
      </c>
      <c r="E55" s="114">
        <f t="shared" si="0"/>
        <v>0</v>
      </c>
    </row>
    <row r="56" spans="1:5" ht="25.5" x14ac:dyDescent="0.2">
      <c r="A56" s="110" t="s">
        <v>233</v>
      </c>
      <c r="B56" s="111"/>
      <c r="C56" s="112">
        <v>12.5</v>
      </c>
      <c r="D56" s="113" t="s">
        <v>0</v>
      </c>
      <c r="E56" s="114">
        <f t="shared" si="0"/>
        <v>0</v>
      </c>
    </row>
    <row r="57" spans="1:5" x14ac:dyDescent="0.2">
      <c r="A57" s="110" t="s">
        <v>238</v>
      </c>
      <c r="B57" s="111"/>
      <c r="C57" s="112">
        <v>5000</v>
      </c>
      <c r="D57" s="113" t="s">
        <v>75</v>
      </c>
      <c r="E57" s="114">
        <f t="shared" si="0"/>
        <v>0</v>
      </c>
    </row>
    <row r="58" spans="1:5" x14ac:dyDescent="0.2">
      <c r="A58" s="110" t="s">
        <v>259</v>
      </c>
      <c r="B58" s="111"/>
      <c r="C58" s="112">
        <v>9.5</v>
      </c>
      <c r="D58" s="113" t="s">
        <v>0</v>
      </c>
      <c r="E58" s="114">
        <f t="shared" si="0"/>
        <v>0</v>
      </c>
    </row>
    <row r="59" spans="1:5" x14ac:dyDescent="0.2">
      <c r="A59" s="110" t="s">
        <v>261</v>
      </c>
      <c r="B59" s="111"/>
      <c r="C59" s="112">
        <v>575</v>
      </c>
      <c r="D59" s="113" t="s">
        <v>90</v>
      </c>
      <c r="E59" s="114">
        <f t="shared" si="0"/>
        <v>0</v>
      </c>
    </row>
    <row r="60" spans="1:5" x14ac:dyDescent="0.2">
      <c r="A60" s="116"/>
      <c r="B60" s="111"/>
      <c r="C60" s="117"/>
      <c r="D60" s="118"/>
      <c r="E60" s="114">
        <f t="shared" si="0"/>
        <v>0</v>
      </c>
    </row>
    <row r="61" spans="1:5" x14ac:dyDescent="0.2">
      <c r="A61" s="116"/>
      <c r="B61" s="111"/>
      <c r="C61" s="117"/>
      <c r="D61" s="118"/>
      <c r="E61" s="114">
        <f t="shared" si="0"/>
        <v>0</v>
      </c>
    </row>
    <row r="62" spans="1:5" x14ac:dyDescent="0.2">
      <c r="A62" s="116"/>
      <c r="B62" s="111"/>
      <c r="C62" s="117"/>
      <c r="D62" s="118"/>
      <c r="E62" s="114">
        <f t="shared" si="0"/>
        <v>0</v>
      </c>
    </row>
    <row r="63" spans="1:5" ht="13.5" thickBot="1" x14ac:dyDescent="0.25">
      <c r="A63" s="119"/>
      <c r="B63" s="120"/>
      <c r="C63" s="121"/>
      <c r="D63" s="122"/>
      <c r="E63" s="114">
        <f t="shared" si="0"/>
        <v>0</v>
      </c>
    </row>
    <row r="64" spans="1:5" ht="14.25" thickTop="1" thickBot="1" x14ac:dyDescent="0.25">
      <c r="A64" s="418" t="s">
        <v>321</v>
      </c>
      <c r="B64" s="419"/>
      <c r="C64" s="419"/>
      <c r="D64" s="420"/>
      <c r="E64" s="123">
        <f>SUM(E47:E63)</f>
        <v>0</v>
      </c>
    </row>
    <row r="65" spans="1:5" x14ac:dyDescent="0.2">
      <c r="A65" s="124" t="s">
        <v>440</v>
      </c>
      <c r="B65" s="421"/>
      <c r="C65" s="421"/>
      <c r="D65" s="421"/>
      <c r="E65" s="422"/>
    </row>
    <row r="66" spans="1:5" x14ac:dyDescent="0.2">
      <c r="A66" s="125" t="s">
        <v>438</v>
      </c>
      <c r="B66" s="126"/>
      <c r="C66" s="117"/>
      <c r="D66" s="127" t="s">
        <v>1</v>
      </c>
      <c r="E66" s="114">
        <f>C66*B66</f>
        <v>0</v>
      </c>
    </row>
    <row r="67" spans="1:5" x14ac:dyDescent="0.2">
      <c r="A67" s="116"/>
      <c r="B67" s="111"/>
      <c r="C67" s="117"/>
      <c r="D67" s="128"/>
      <c r="E67" s="114">
        <f>C67*B67</f>
        <v>0</v>
      </c>
    </row>
    <row r="68" spans="1:5" ht="13.5" thickBot="1" x14ac:dyDescent="0.25">
      <c r="A68" s="119"/>
      <c r="B68" s="120"/>
      <c r="C68" s="121"/>
      <c r="D68" s="129"/>
      <c r="E68" s="114">
        <f>C68*B68</f>
        <v>0</v>
      </c>
    </row>
    <row r="69" spans="1:5" ht="14.25" thickTop="1" thickBot="1" x14ac:dyDescent="0.25">
      <c r="A69" s="418" t="s">
        <v>439</v>
      </c>
      <c r="B69" s="419"/>
      <c r="C69" s="419"/>
      <c r="D69" s="420"/>
      <c r="E69" s="123">
        <f>SUM(E66:E68)</f>
        <v>0</v>
      </c>
    </row>
    <row r="70" spans="1:5" ht="26.25" thickBot="1" x14ac:dyDescent="0.25">
      <c r="A70" s="124" t="s">
        <v>331</v>
      </c>
      <c r="B70" s="421"/>
      <c r="C70" s="421"/>
      <c r="D70" s="421"/>
      <c r="E70" s="422"/>
    </row>
    <row r="71" spans="1:5" x14ac:dyDescent="0.2">
      <c r="A71" s="130" t="s">
        <v>284</v>
      </c>
      <c r="B71" s="131"/>
      <c r="C71" s="107">
        <v>30000</v>
      </c>
      <c r="D71" s="132" t="s">
        <v>75</v>
      </c>
      <c r="E71" s="109">
        <f t="shared" si="0"/>
        <v>0</v>
      </c>
    </row>
    <row r="72" spans="1:5" x14ac:dyDescent="0.2">
      <c r="A72" s="125" t="s">
        <v>285</v>
      </c>
      <c r="B72" s="126"/>
      <c r="C72" s="117"/>
      <c r="D72" s="127" t="s">
        <v>75</v>
      </c>
      <c r="E72" s="114">
        <f>C72*B72</f>
        <v>0</v>
      </c>
    </row>
    <row r="73" spans="1:5" x14ac:dyDescent="0.2">
      <c r="A73" s="133"/>
      <c r="B73" s="126"/>
      <c r="C73" s="117"/>
      <c r="D73" s="128"/>
      <c r="E73" s="114">
        <f>C73*B73</f>
        <v>0</v>
      </c>
    </row>
    <row r="74" spans="1:5" x14ac:dyDescent="0.2">
      <c r="A74" s="116"/>
      <c r="B74" s="111"/>
      <c r="C74" s="117"/>
      <c r="D74" s="128"/>
      <c r="E74" s="114">
        <f t="shared" si="0"/>
        <v>0</v>
      </c>
    </row>
    <row r="75" spans="1:5" ht="13.5" thickBot="1" x14ac:dyDescent="0.25">
      <c r="A75" s="119"/>
      <c r="B75" s="120"/>
      <c r="C75" s="121"/>
      <c r="D75" s="129"/>
      <c r="E75" s="114">
        <f t="shared" si="0"/>
        <v>0</v>
      </c>
    </row>
    <row r="76" spans="1:5" ht="14.25" thickTop="1" thickBot="1" x14ac:dyDescent="0.25">
      <c r="A76" s="418" t="s">
        <v>318</v>
      </c>
      <c r="B76" s="419"/>
      <c r="C76" s="419"/>
      <c r="D76" s="420"/>
      <c r="E76" s="123">
        <f>SUM(E71:E75)</f>
        <v>0</v>
      </c>
    </row>
    <row r="77" spans="1:5" ht="13.5" thickBot="1" x14ac:dyDescent="0.25">
      <c r="A77" s="124" t="s">
        <v>234</v>
      </c>
      <c r="B77" s="413"/>
      <c r="C77" s="414"/>
      <c r="D77" s="414"/>
      <c r="E77" s="414"/>
    </row>
    <row r="78" spans="1:5" x14ac:dyDescent="0.2">
      <c r="A78" s="105" t="s">
        <v>246</v>
      </c>
      <c r="B78" s="106"/>
      <c r="C78" s="107">
        <v>18</v>
      </c>
      <c r="D78" s="108" t="s">
        <v>90</v>
      </c>
      <c r="E78" s="109">
        <f t="shared" si="0"/>
        <v>0</v>
      </c>
    </row>
    <row r="79" spans="1:5" x14ac:dyDescent="0.2">
      <c r="A79" s="110" t="s">
        <v>247</v>
      </c>
      <c r="B79" s="111"/>
      <c r="C79" s="112">
        <v>25</v>
      </c>
      <c r="D79" s="113" t="s">
        <v>90</v>
      </c>
      <c r="E79" s="114">
        <f t="shared" si="0"/>
        <v>0</v>
      </c>
    </row>
    <row r="80" spans="1:5" x14ac:dyDescent="0.2">
      <c r="A80" s="110" t="s">
        <v>235</v>
      </c>
      <c r="B80" s="111"/>
      <c r="C80" s="112">
        <v>3.5</v>
      </c>
      <c r="D80" s="113" t="s">
        <v>1</v>
      </c>
      <c r="E80" s="114">
        <f t="shared" si="0"/>
        <v>0</v>
      </c>
    </row>
    <row r="81" spans="1:5" x14ac:dyDescent="0.2">
      <c r="A81" s="110" t="s">
        <v>236</v>
      </c>
      <c r="B81" s="111"/>
      <c r="C81" s="112">
        <v>3.5</v>
      </c>
      <c r="D81" s="113" t="s">
        <v>1</v>
      </c>
      <c r="E81" s="114">
        <f t="shared" si="0"/>
        <v>0</v>
      </c>
    </row>
    <row r="82" spans="1:5" x14ac:dyDescent="0.2">
      <c r="A82" s="110" t="s">
        <v>239</v>
      </c>
      <c r="B82" s="111"/>
      <c r="C82" s="112">
        <v>5</v>
      </c>
      <c r="D82" s="113" t="s">
        <v>305</v>
      </c>
      <c r="E82" s="114">
        <f t="shared" si="0"/>
        <v>0</v>
      </c>
    </row>
    <row r="83" spans="1:5" x14ac:dyDescent="0.2">
      <c r="A83" s="110" t="s">
        <v>243</v>
      </c>
      <c r="B83" s="111"/>
      <c r="C83" s="112">
        <v>250</v>
      </c>
      <c r="D83" s="113" t="s">
        <v>75</v>
      </c>
      <c r="E83" s="114">
        <f t="shared" ref="E83:E115" si="1">C83*B83</f>
        <v>0</v>
      </c>
    </row>
    <row r="84" spans="1:5" x14ac:dyDescent="0.2">
      <c r="A84" s="110" t="s">
        <v>244</v>
      </c>
      <c r="B84" s="111"/>
      <c r="C84" s="112">
        <v>0.75</v>
      </c>
      <c r="D84" s="113" t="s">
        <v>1</v>
      </c>
      <c r="E84" s="114">
        <f t="shared" si="1"/>
        <v>0</v>
      </c>
    </row>
    <row r="85" spans="1:5" ht="25.5" x14ac:dyDescent="0.2">
      <c r="A85" s="110" t="s">
        <v>245</v>
      </c>
      <c r="B85" s="111"/>
      <c r="C85" s="112">
        <v>600</v>
      </c>
      <c r="D85" s="113" t="s">
        <v>75</v>
      </c>
      <c r="E85" s="114">
        <f t="shared" si="1"/>
        <v>0</v>
      </c>
    </row>
    <row r="86" spans="1:5" ht="13.5" thickBot="1" x14ac:dyDescent="0.25">
      <c r="A86" s="110" t="s">
        <v>264</v>
      </c>
      <c r="B86" s="111"/>
      <c r="C86" s="112">
        <v>665</v>
      </c>
      <c r="D86" s="113" t="s">
        <v>75</v>
      </c>
      <c r="E86" s="114">
        <f t="shared" si="1"/>
        <v>0</v>
      </c>
    </row>
    <row r="87" spans="1:5" ht="13.5" thickBot="1" x14ac:dyDescent="0.25">
      <c r="A87" s="124" t="s">
        <v>455</v>
      </c>
      <c r="B87" s="413"/>
      <c r="C87" s="414"/>
      <c r="D87" s="414"/>
      <c r="E87" s="414"/>
    </row>
    <row r="88" spans="1:5" x14ac:dyDescent="0.2">
      <c r="A88" s="110" t="s">
        <v>265</v>
      </c>
      <c r="B88" s="111"/>
      <c r="C88" s="112">
        <v>85</v>
      </c>
      <c r="D88" s="113" t="s">
        <v>75</v>
      </c>
      <c r="E88" s="114">
        <f t="shared" si="1"/>
        <v>0</v>
      </c>
    </row>
    <row r="89" spans="1:5" x14ac:dyDescent="0.2">
      <c r="A89" s="110" t="s">
        <v>266</v>
      </c>
      <c r="B89" s="111"/>
      <c r="C89" s="112">
        <v>45</v>
      </c>
      <c r="D89" s="113" t="s">
        <v>268</v>
      </c>
      <c r="E89" s="114">
        <f t="shared" si="1"/>
        <v>0</v>
      </c>
    </row>
    <row r="90" spans="1:5" x14ac:dyDescent="0.2">
      <c r="A90" s="110" t="s">
        <v>267</v>
      </c>
      <c r="B90" s="111"/>
      <c r="C90" s="112">
        <v>2500</v>
      </c>
      <c r="D90" s="113" t="s">
        <v>286</v>
      </c>
      <c r="E90" s="114">
        <f t="shared" si="1"/>
        <v>0</v>
      </c>
    </row>
    <row r="91" spans="1:5" x14ac:dyDescent="0.2">
      <c r="A91" s="134"/>
      <c r="B91" s="135"/>
      <c r="C91" s="136"/>
      <c r="D91" s="137"/>
      <c r="E91" s="114">
        <f t="shared" si="1"/>
        <v>0</v>
      </c>
    </row>
    <row r="92" spans="1:5" x14ac:dyDescent="0.2">
      <c r="A92" s="116"/>
      <c r="B92" s="111"/>
      <c r="C92" s="117"/>
      <c r="D92" s="118"/>
      <c r="E92" s="114">
        <f t="shared" si="1"/>
        <v>0</v>
      </c>
    </row>
    <row r="93" spans="1:5" x14ac:dyDescent="0.2">
      <c r="A93" s="116"/>
      <c r="B93" s="111"/>
      <c r="C93" s="117"/>
      <c r="D93" s="118"/>
      <c r="E93" s="114">
        <f t="shared" si="1"/>
        <v>0</v>
      </c>
    </row>
    <row r="94" spans="1:5" ht="13.5" thickBot="1" x14ac:dyDescent="0.25">
      <c r="A94" s="119"/>
      <c r="B94" s="120"/>
      <c r="C94" s="121"/>
      <c r="D94" s="129"/>
      <c r="E94" s="114">
        <f t="shared" si="1"/>
        <v>0</v>
      </c>
    </row>
    <row r="95" spans="1:5" ht="14.25" thickTop="1" thickBot="1" x14ac:dyDescent="0.25">
      <c r="A95" s="418" t="s">
        <v>322</v>
      </c>
      <c r="B95" s="419"/>
      <c r="C95" s="419"/>
      <c r="D95" s="420"/>
      <c r="E95" s="123">
        <f>SUM(E78:E94)</f>
        <v>0</v>
      </c>
    </row>
    <row r="96" spans="1:5" ht="13.5" thickBot="1" x14ac:dyDescent="0.25">
      <c r="A96" s="124" t="s">
        <v>257</v>
      </c>
      <c r="B96" s="413"/>
      <c r="C96" s="414"/>
      <c r="D96" s="414"/>
      <c r="E96" s="414"/>
    </row>
    <row r="97" spans="1:5" x14ac:dyDescent="0.2">
      <c r="A97" s="105" t="s">
        <v>248</v>
      </c>
      <c r="B97" s="106"/>
      <c r="C97" s="107">
        <v>2</v>
      </c>
      <c r="D97" s="108" t="s">
        <v>1</v>
      </c>
      <c r="E97" s="109">
        <f t="shared" si="1"/>
        <v>0</v>
      </c>
    </row>
    <row r="98" spans="1:5" x14ac:dyDescent="0.2">
      <c r="A98" s="110" t="s">
        <v>249</v>
      </c>
      <c r="B98" s="111"/>
      <c r="C98" s="112">
        <v>2</v>
      </c>
      <c r="D98" s="113" t="s">
        <v>1</v>
      </c>
      <c r="E98" s="114">
        <f t="shared" si="1"/>
        <v>0</v>
      </c>
    </row>
    <row r="99" spans="1:5" x14ac:dyDescent="0.2">
      <c r="A99" s="110" t="s">
        <v>250</v>
      </c>
      <c r="B99" s="111"/>
      <c r="C99" s="112">
        <v>1</v>
      </c>
      <c r="D99" s="113" t="s">
        <v>1</v>
      </c>
      <c r="E99" s="114">
        <f t="shared" si="1"/>
        <v>0</v>
      </c>
    </row>
    <row r="100" spans="1:5" x14ac:dyDescent="0.2">
      <c r="A100" s="110" t="s">
        <v>251</v>
      </c>
      <c r="B100" s="111"/>
      <c r="C100" s="112">
        <v>2</v>
      </c>
      <c r="D100" s="113" t="s">
        <v>1</v>
      </c>
      <c r="E100" s="114">
        <f t="shared" si="1"/>
        <v>0</v>
      </c>
    </row>
    <row r="101" spans="1:5" x14ac:dyDescent="0.2">
      <c r="A101" s="110" t="s">
        <v>252</v>
      </c>
      <c r="B101" s="111"/>
      <c r="C101" s="112">
        <v>3</v>
      </c>
      <c r="D101" s="113" t="s">
        <v>1</v>
      </c>
      <c r="E101" s="114">
        <f t="shared" si="1"/>
        <v>0</v>
      </c>
    </row>
    <row r="102" spans="1:5" x14ac:dyDescent="0.2">
      <c r="A102" s="125" t="s">
        <v>253</v>
      </c>
      <c r="B102" s="111"/>
      <c r="C102" s="112">
        <v>250</v>
      </c>
      <c r="D102" s="113" t="s">
        <v>75</v>
      </c>
      <c r="E102" s="114">
        <f t="shared" si="1"/>
        <v>0</v>
      </c>
    </row>
    <row r="103" spans="1:5" x14ac:dyDescent="0.2">
      <c r="A103" s="125" t="s">
        <v>254</v>
      </c>
      <c r="B103" s="111"/>
      <c r="C103" s="112">
        <v>275</v>
      </c>
      <c r="D103" s="113" t="s">
        <v>75</v>
      </c>
      <c r="E103" s="114">
        <f t="shared" si="1"/>
        <v>0</v>
      </c>
    </row>
    <row r="104" spans="1:5" x14ac:dyDescent="0.2">
      <c r="A104" s="125" t="s">
        <v>255</v>
      </c>
      <c r="B104" s="111"/>
      <c r="C104" s="112">
        <v>383.33</v>
      </c>
      <c r="D104" s="113" t="s">
        <v>75</v>
      </c>
      <c r="E104" s="114">
        <f t="shared" si="1"/>
        <v>0</v>
      </c>
    </row>
    <row r="105" spans="1:5" x14ac:dyDescent="0.2">
      <c r="A105" s="125" t="s">
        <v>256</v>
      </c>
      <c r="B105" s="111"/>
      <c r="C105" s="112">
        <v>175</v>
      </c>
      <c r="D105" s="113" t="s">
        <v>75</v>
      </c>
      <c r="E105" s="114">
        <f t="shared" si="1"/>
        <v>0</v>
      </c>
    </row>
    <row r="106" spans="1:5" x14ac:dyDescent="0.2">
      <c r="A106" s="110" t="s">
        <v>240</v>
      </c>
      <c r="B106" s="111"/>
      <c r="C106" s="112">
        <v>400</v>
      </c>
      <c r="D106" s="113" t="s">
        <v>75</v>
      </c>
      <c r="E106" s="114">
        <f t="shared" si="1"/>
        <v>0</v>
      </c>
    </row>
    <row r="107" spans="1:5" x14ac:dyDescent="0.2">
      <c r="A107" s="110" t="s">
        <v>241</v>
      </c>
      <c r="B107" s="111"/>
      <c r="C107" s="112">
        <v>48</v>
      </c>
      <c r="D107" s="113" t="s">
        <v>1</v>
      </c>
      <c r="E107" s="114">
        <f t="shared" si="1"/>
        <v>0</v>
      </c>
    </row>
    <row r="108" spans="1:5" x14ac:dyDescent="0.2">
      <c r="A108" s="110" t="s">
        <v>242</v>
      </c>
      <c r="B108" s="111"/>
      <c r="C108" s="112">
        <v>18</v>
      </c>
      <c r="D108" s="113" t="s">
        <v>75</v>
      </c>
      <c r="E108" s="114">
        <f t="shared" si="1"/>
        <v>0</v>
      </c>
    </row>
    <row r="109" spans="1:5" x14ac:dyDescent="0.2">
      <c r="A109" s="125" t="s">
        <v>262</v>
      </c>
      <c r="B109" s="111"/>
      <c r="C109" s="112">
        <v>710</v>
      </c>
      <c r="D109" s="113" t="s">
        <v>75</v>
      </c>
      <c r="E109" s="114">
        <f t="shared" si="1"/>
        <v>0</v>
      </c>
    </row>
    <row r="110" spans="1:5" x14ac:dyDescent="0.2">
      <c r="A110" s="125" t="s">
        <v>263</v>
      </c>
      <c r="B110" s="111"/>
      <c r="C110" s="112">
        <v>1400</v>
      </c>
      <c r="D110" s="113" t="s">
        <v>75</v>
      </c>
      <c r="E110" s="114">
        <f t="shared" si="1"/>
        <v>0</v>
      </c>
    </row>
    <row r="111" spans="1:5" x14ac:dyDescent="0.2">
      <c r="A111" s="125" t="s">
        <v>317</v>
      </c>
      <c r="B111" s="111"/>
      <c r="C111" s="117"/>
      <c r="D111" s="113" t="s">
        <v>180</v>
      </c>
      <c r="E111" s="114">
        <f t="shared" si="1"/>
        <v>0</v>
      </c>
    </row>
    <row r="112" spans="1:5" x14ac:dyDescent="0.2">
      <c r="A112" s="133"/>
      <c r="B112" s="111"/>
      <c r="C112" s="117"/>
      <c r="D112" s="118"/>
      <c r="E112" s="114">
        <f t="shared" si="1"/>
        <v>0</v>
      </c>
    </row>
    <row r="113" spans="1:5" x14ac:dyDescent="0.2">
      <c r="A113" s="116"/>
      <c r="B113" s="111"/>
      <c r="C113" s="117"/>
      <c r="D113" s="118"/>
      <c r="E113" s="114">
        <f t="shared" si="1"/>
        <v>0</v>
      </c>
    </row>
    <row r="114" spans="1:5" x14ac:dyDescent="0.2">
      <c r="A114" s="116"/>
      <c r="B114" s="111"/>
      <c r="C114" s="117"/>
      <c r="D114" s="118"/>
      <c r="E114" s="114">
        <f t="shared" si="1"/>
        <v>0</v>
      </c>
    </row>
    <row r="115" spans="1:5" ht="13.5" thickBot="1" x14ac:dyDescent="0.25">
      <c r="A115" s="138"/>
      <c r="B115" s="120"/>
      <c r="C115" s="121"/>
      <c r="D115" s="122"/>
      <c r="E115" s="114">
        <f t="shared" si="1"/>
        <v>0</v>
      </c>
    </row>
    <row r="116" spans="1:5" ht="14.25" thickTop="1" thickBot="1" x14ac:dyDescent="0.25">
      <c r="A116" s="418" t="s">
        <v>323</v>
      </c>
      <c r="B116" s="419"/>
      <c r="C116" s="419"/>
      <c r="D116" s="420"/>
      <c r="E116" s="123">
        <f>SUM(E97:E115)</f>
        <v>0</v>
      </c>
    </row>
    <row r="117" spans="1:5" ht="13.5" thickBot="1" x14ac:dyDescent="0.25">
      <c r="A117" s="439"/>
      <c r="B117" s="440"/>
      <c r="C117" s="440"/>
      <c r="D117" s="440"/>
      <c r="E117" s="441"/>
    </row>
    <row r="118" spans="1:5" s="2" customFormat="1" ht="15.6" customHeight="1" thickTop="1" thickBot="1" x14ac:dyDescent="0.25">
      <c r="A118" s="139"/>
      <c r="B118" s="436" t="s">
        <v>50</v>
      </c>
      <c r="C118" s="437"/>
      <c r="D118" s="438"/>
      <c r="E118" s="140">
        <f>E34+E45+E64+E69+E76+E95+E116</f>
        <v>0</v>
      </c>
    </row>
    <row r="119" spans="1:5" ht="13.5" thickTop="1" x14ac:dyDescent="0.2"/>
    <row r="120" spans="1:5" x14ac:dyDescent="0.2">
      <c r="B120" s="432" t="s">
        <v>316</v>
      </c>
      <c r="C120" s="433"/>
      <c r="D120" s="433"/>
      <c r="E120" s="142">
        <f>E118*0.1</f>
        <v>0</v>
      </c>
    </row>
    <row r="121" spans="1:5" ht="13.5" thickBot="1" x14ac:dyDescent="0.25"/>
    <row r="122" spans="1:5" s="145" customFormat="1" ht="17.45" customHeight="1" thickTop="1" thickBot="1" x14ac:dyDescent="0.25">
      <c r="A122" s="143"/>
      <c r="B122" s="427" t="s">
        <v>46</v>
      </c>
      <c r="C122" s="428"/>
      <c r="D122" s="429"/>
      <c r="E122" s="144">
        <f>SUM(E118+E120)</f>
        <v>0</v>
      </c>
    </row>
    <row r="123" spans="1:5" ht="13.5" thickTop="1" x14ac:dyDescent="0.2">
      <c r="A123" s="146"/>
    </row>
    <row r="124" spans="1:5" ht="13.5" thickBot="1" x14ac:dyDescent="0.25"/>
    <row r="125" spans="1:5" ht="13.5" thickBot="1" x14ac:dyDescent="0.25">
      <c r="A125" s="430" t="s">
        <v>458</v>
      </c>
      <c r="B125" s="431"/>
      <c r="C125" s="147">
        <f>SUM(C126:C128)</f>
        <v>0</v>
      </c>
    </row>
    <row r="126" spans="1:5" ht="13.5" x14ac:dyDescent="0.2">
      <c r="A126" s="434" t="s">
        <v>308</v>
      </c>
      <c r="B126" s="435"/>
      <c r="C126" s="148">
        <f>IF(E122&lt;5000,E122*0.05,50000*0.05)</f>
        <v>0</v>
      </c>
    </row>
    <row r="127" spans="1:5" ht="13.5" x14ac:dyDescent="0.25">
      <c r="A127" s="423" t="s">
        <v>307</v>
      </c>
      <c r="B127" s="424"/>
      <c r="C127" s="149">
        <f>IF(E122&lt;=50000,0,IF(AND(E122&gt;50000,E122&lt;=250000),(E122-50000)*0.04,IF(E122&gt;250000,200000*0.04)))</f>
        <v>0</v>
      </c>
    </row>
    <row r="128" spans="1:5" ht="14.25" thickBot="1" x14ac:dyDescent="0.3">
      <c r="A128" s="425" t="s">
        <v>306</v>
      </c>
      <c r="B128" s="426"/>
      <c r="C128" s="150">
        <f>IF(E122&lt;=250000,0,(E122-250000)*0.03)</f>
        <v>0</v>
      </c>
    </row>
    <row r="130" spans="1:1" x14ac:dyDescent="0.2">
      <c r="A130" s="151"/>
    </row>
  </sheetData>
  <sheetProtection algorithmName="SHA-512" hashValue="Kuq4IH82jDpm8a7SfMz13f6S5U4M82xZktFbDWG+Eh0fAtmv129r2xdPBEctlwH4b2PjbsMOWv68fGcYSIUICw==" saltValue="/cuBlXNAvMtiHsCf4GB6Kw==" spinCount="100000" sheet="1" selectLockedCells="1"/>
  <mergeCells count="29">
    <mergeCell ref="B1:E1"/>
    <mergeCell ref="C2:E2"/>
    <mergeCell ref="C3:E3"/>
    <mergeCell ref="C4:E4"/>
    <mergeCell ref="C5:E5"/>
    <mergeCell ref="A127:B127"/>
    <mergeCell ref="A128:B128"/>
    <mergeCell ref="B122:D122"/>
    <mergeCell ref="A95:D95"/>
    <mergeCell ref="A125:B125"/>
    <mergeCell ref="B120:D120"/>
    <mergeCell ref="A126:B126"/>
    <mergeCell ref="B118:D118"/>
    <mergeCell ref="A117:E117"/>
    <mergeCell ref="B96:E96"/>
    <mergeCell ref="A116:D116"/>
    <mergeCell ref="B87:E87"/>
    <mergeCell ref="B9:E9"/>
    <mergeCell ref="B35:E35"/>
    <mergeCell ref="B46:E46"/>
    <mergeCell ref="A34:D34"/>
    <mergeCell ref="B77:E77"/>
    <mergeCell ref="A45:D45"/>
    <mergeCell ref="A64:D64"/>
    <mergeCell ref="B65:E65"/>
    <mergeCell ref="A69:D69"/>
    <mergeCell ref="B50:E50"/>
    <mergeCell ref="A76:D76"/>
    <mergeCell ref="B70:E70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&amp;L&amp;"Arial,Regular"&amp;8&amp;Z&amp;F&amp;C&amp;P&amp;R&amp;D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2"/>
  <sheetViews>
    <sheetView zoomScaleNormal="100" workbookViewId="0">
      <selection sqref="A1:XFD1048576"/>
    </sheetView>
  </sheetViews>
  <sheetFormatPr defaultColWidth="9.140625" defaultRowHeight="16.5" x14ac:dyDescent="0.25"/>
  <cols>
    <col min="1" max="1" width="0.28515625" style="155" customWidth="1"/>
    <col min="2" max="2" width="34.7109375" style="35" customWidth="1"/>
    <col min="3" max="3" width="12.7109375" style="180" customWidth="1"/>
    <col min="4" max="4" width="14.7109375" style="35" customWidth="1"/>
    <col min="5" max="5" width="6.7109375" style="35" customWidth="1"/>
    <col min="6" max="6" width="30.7109375" style="182" customWidth="1"/>
    <col min="7" max="10" width="9.140625" style="35"/>
    <col min="11" max="11" width="9.140625" style="35" customWidth="1"/>
    <col min="12" max="12" width="4.85546875" style="35" customWidth="1"/>
    <col min="13" max="16384" width="9.140625" style="35"/>
  </cols>
  <sheetData>
    <row r="1" spans="1:6" s="26" customFormat="1" ht="31.9" customHeight="1" x14ac:dyDescent="0.3">
      <c r="A1" s="152"/>
      <c r="C1" s="405" t="s">
        <v>332</v>
      </c>
      <c r="D1" s="405"/>
      <c r="E1" s="405"/>
      <c r="F1" s="405"/>
    </row>
    <row r="2" spans="1:6" s="26" customFormat="1" x14ac:dyDescent="0.3">
      <c r="A2" s="152"/>
      <c r="C2" s="91" t="s">
        <v>311</v>
      </c>
      <c r="D2" s="451"/>
      <c r="E2" s="451"/>
      <c r="F2" s="451"/>
    </row>
    <row r="3" spans="1:6" s="26" customFormat="1" x14ac:dyDescent="0.3">
      <c r="A3" s="152"/>
      <c r="C3" s="91" t="s">
        <v>312</v>
      </c>
      <c r="D3" s="450"/>
      <c r="E3" s="450"/>
      <c r="F3" s="450"/>
    </row>
    <row r="4" spans="1:6" s="26" customFormat="1" x14ac:dyDescent="0.3">
      <c r="A4" s="152"/>
      <c r="C4" s="91" t="s">
        <v>314</v>
      </c>
      <c r="D4" s="450"/>
      <c r="E4" s="450"/>
      <c r="F4" s="450"/>
    </row>
    <row r="5" spans="1:6" s="26" customFormat="1" x14ac:dyDescent="0.3">
      <c r="A5" s="152"/>
      <c r="B5" s="153" t="s">
        <v>72</v>
      </c>
      <c r="C5" s="91" t="s">
        <v>313</v>
      </c>
      <c r="D5" s="450"/>
      <c r="E5" s="450"/>
      <c r="F5" s="450"/>
    </row>
    <row r="6" spans="1:6" s="26" customFormat="1" ht="3.6" customHeight="1" thickBot="1" x14ac:dyDescent="0.35">
      <c r="A6" s="152"/>
      <c r="C6" s="90"/>
      <c r="D6" s="25"/>
      <c r="E6" s="25"/>
      <c r="F6" s="154"/>
    </row>
    <row r="7" spans="1:6" s="26" customFormat="1" ht="18" thickTop="1" thickBot="1" x14ac:dyDescent="0.35">
      <c r="A7" s="152"/>
      <c r="B7" s="97" t="s">
        <v>3</v>
      </c>
      <c r="C7" s="98" t="s">
        <v>5</v>
      </c>
      <c r="D7" s="99" t="s">
        <v>4</v>
      </c>
      <c r="E7" s="99" t="s">
        <v>6</v>
      </c>
      <c r="F7" s="100" t="s">
        <v>7</v>
      </c>
    </row>
    <row r="8" spans="1:6" s="26" customFormat="1" ht="3.6" customHeight="1" thickTop="1" thickBot="1" x14ac:dyDescent="0.35">
      <c r="A8" s="152"/>
      <c r="B8" s="453"/>
      <c r="C8" s="453"/>
      <c r="D8" s="453"/>
      <c r="E8" s="453"/>
      <c r="F8" s="453"/>
    </row>
    <row r="9" spans="1:6" ht="17.25" thickBot="1" x14ac:dyDescent="0.3">
      <c r="B9" s="156" t="s">
        <v>300</v>
      </c>
      <c r="C9" s="454"/>
      <c r="D9" s="454"/>
      <c r="E9" s="454"/>
      <c r="F9" s="454"/>
    </row>
    <row r="10" spans="1:6" x14ac:dyDescent="0.2">
      <c r="B10" s="157" t="s">
        <v>194</v>
      </c>
      <c r="C10" s="14"/>
      <c r="D10" s="9"/>
      <c r="E10" s="51" t="s">
        <v>183</v>
      </c>
      <c r="F10" s="158">
        <f t="shared" ref="F10:F23" si="0">C10*D10</f>
        <v>0</v>
      </c>
    </row>
    <row r="11" spans="1:6" x14ac:dyDescent="0.2">
      <c r="B11" s="159" t="s">
        <v>195</v>
      </c>
      <c r="C11" s="15"/>
      <c r="D11" s="10"/>
      <c r="E11" s="52" t="s">
        <v>183</v>
      </c>
      <c r="F11" s="160">
        <f t="shared" si="0"/>
        <v>0</v>
      </c>
    </row>
    <row r="12" spans="1:6" x14ac:dyDescent="0.2">
      <c r="B12" s="159" t="s">
        <v>198</v>
      </c>
      <c r="C12" s="15"/>
      <c r="D12" s="10"/>
      <c r="E12" s="52" t="s">
        <v>183</v>
      </c>
      <c r="F12" s="160">
        <f t="shared" si="0"/>
        <v>0</v>
      </c>
    </row>
    <row r="13" spans="1:6" x14ac:dyDescent="0.2">
      <c r="B13" s="159" t="s">
        <v>196</v>
      </c>
      <c r="C13" s="15"/>
      <c r="D13" s="10"/>
      <c r="E13" s="52" t="s">
        <v>68</v>
      </c>
      <c r="F13" s="160">
        <f t="shared" si="0"/>
        <v>0</v>
      </c>
    </row>
    <row r="14" spans="1:6" x14ac:dyDescent="0.2">
      <c r="B14" s="159" t="s">
        <v>208</v>
      </c>
      <c r="C14" s="15"/>
      <c r="D14" s="10"/>
      <c r="E14" s="52" t="s">
        <v>184</v>
      </c>
      <c r="F14" s="160">
        <f t="shared" si="0"/>
        <v>0</v>
      </c>
    </row>
    <row r="15" spans="1:6" x14ac:dyDescent="0.2">
      <c r="B15" s="159" t="s">
        <v>209</v>
      </c>
      <c r="C15" s="15"/>
      <c r="D15" s="10"/>
      <c r="E15" s="52" t="s">
        <v>184</v>
      </c>
      <c r="F15" s="160">
        <f t="shared" si="0"/>
        <v>0</v>
      </c>
    </row>
    <row r="16" spans="1:6" x14ac:dyDescent="0.2">
      <c r="B16" s="159" t="s">
        <v>333</v>
      </c>
      <c r="C16" s="15"/>
      <c r="D16" s="10"/>
      <c r="E16" s="52" t="s">
        <v>185</v>
      </c>
      <c r="F16" s="160">
        <f t="shared" si="0"/>
        <v>0</v>
      </c>
    </row>
    <row r="17" spans="2:6" x14ac:dyDescent="0.2">
      <c r="B17" s="159" t="s">
        <v>210</v>
      </c>
      <c r="C17" s="15"/>
      <c r="D17" s="10"/>
      <c r="E17" s="52" t="s">
        <v>68</v>
      </c>
      <c r="F17" s="160">
        <f t="shared" si="0"/>
        <v>0</v>
      </c>
    </row>
    <row r="18" spans="2:6" x14ac:dyDescent="0.2">
      <c r="B18" s="159" t="s">
        <v>197</v>
      </c>
      <c r="C18" s="15"/>
      <c r="D18" s="10"/>
      <c r="E18" s="52" t="s">
        <v>68</v>
      </c>
      <c r="F18" s="160">
        <f t="shared" si="0"/>
        <v>0</v>
      </c>
    </row>
    <row r="19" spans="2:6" x14ac:dyDescent="0.2">
      <c r="B19" s="159" t="s">
        <v>303</v>
      </c>
      <c r="C19" s="16"/>
      <c r="D19" s="11"/>
      <c r="E19" s="53" t="s">
        <v>75</v>
      </c>
      <c r="F19" s="160">
        <f t="shared" si="0"/>
        <v>0</v>
      </c>
    </row>
    <row r="20" spans="2:6" x14ac:dyDescent="0.2">
      <c r="B20" s="159" t="s">
        <v>206</v>
      </c>
      <c r="C20" s="16"/>
      <c r="D20" s="11"/>
      <c r="E20" s="53" t="s">
        <v>75</v>
      </c>
      <c r="F20" s="160">
        <f t="shared" si="0"/>
        <v>0</v>
      </c>
    </row>
    <row r="21" spans="2:6" x14ac:dyDescent="0.2">
      <c r="B21" s="159" t="s">
        <v>207</v>
      </c>
      <c r="C21" s="16"/>
      <c r="D21" s="11"/>
      <c r="E21" s="53" t="s">
        <v>75</v>
      </c>
      <c r="F21" s="160">
        <f t="shared" si="0"/>
        <v>0</v>
      </c>
    </row>
    <row r="22" spans="2:6" x14ac:dyDescent="0.25">
      <c r="B22" s="54" t="s">
        <v>211</v>
      </c>
      <c r="C22" s="17"/>
      <c r="D22" s="11"/>
      <c r="E22" s="53" t="s">
        <v>1</v>
      </c>
      <c r="F22" s="160">
        <f t="shared" si="0"/>
        <v>0</v>
      </c>
    </row>
    <row r="23" spans="2:6" x14ac:dyDescent="0.25">
      <c r="B23" s="4"/>
      <c r="C23" s="17"/>
      <c r="D23" s="11"/>
      <c r="E23" s="3"/>
      <c r="F23" s="160">
        <f t="shared" si="0"/>
        <v>0</v>
      </c>
    </row>
    <row r="24" spans="2:6" x14ac:dyDescent="0.25">
      <c r="B24" s="4"/>
      <c r="C24" s="17"/>
      <c r="D24" s="11"/>
      <c r="E24" s="3"/>
      <c r="F24" s="160">
        <f>C24*D24</f>
        <v>0</v>
      </c>
    </row>
    <row r="25" spans="2:6" ht="17.25" thickBot="1" x14ac:dyDescent="0.3">
      <c r="B25" s="6"/>
      <c r="C25" s="18"/>
      <c r="D25" s="11"/>
      <c r="E25" s="7"/>
      <c r="F25" s="160">
        <f>C25*D25</f>
        <v>0</v>
      </c>
    </row>
    <row r="26" spans="2:6" ht="18" thickTop="1" thickBot="1" x14ac:dyDescent="0.3">
      <c r="B26" s="462" t="s">
        <v>301</v>
      </c>
      <c r="C26" s="463"/>
      <c r="D26" s="463"/>
      <c r="E26" s="464"/>
      <c r="F26" s="161">
        <f>SUM(F9:F25)</f>
        <v>0</v>
      </c>
    </row>
    <row r="27" spans="2:6" ht="17.25" thickBot="1" x14ac:dyDescent="0.3">
      <c r="B27" s="162" t="s">
        <v>71</v>
      </c>
      <c r="C27" s="454"/>
      <c r="D27" s="454"/>
      <c r="E27" s="454"/>
      <c r="F27" s="454"/>
    </row>
    <row r="28" spans="2:6" x14ac:dyDescent="0.25">
      <c r="B28" s="56" t="s">
        <v>199</v>
      </c>
      <c r="C28" s="19"/>
      <c r="D28" s="12"/>
      <c r="E28" s="58" t="s">
        <v>1</v>
      </c>
      <c r="F28" s="158">
        <f>C28*D28</f>
        <v>0</v>
      </c>
    </row>
    <row r="29" spans="2:6" x14ac:dyDescent="0.25">
      <c r="B29" s="55" t="s">
        <v>200</v>
      </c>
      <c r="C29" s="163"/>
      <c r="D29" s="164"/>
      <c r="E29" s="59" t="s">
        <v>1</v>
      </c>
      <c r="F29" s="160">
        <f>C29*D29</f>
        <v>0</v>
      </c>
    </row>
    <row r="30" spans="2:6" x14ac:dyDescent="0.2">
      <c r="B30" s="159" t="s">
        <v>201</v>
      </c>
      <c r="C30" s="165"/>
      <c r="D30" s="164"/>
      <c r="E30" s="59" t="s">
        <v>1</v>
      </c>
      <c r="F30" s="160">
        <f>C30*D30</f>
        <v>0</v>
      </c>
    </row>
    <row r="31" spans="2:6" x14ac:dyDescent="0.2">
      <c r="B31" s="159" t="s">
        <v>202</v>
      </c>
      <c r="C31" s="165"/>
      <c r="D31" s="164"/>
      <c r="E31" s="166" t="s">
        <v>68</v>
      </c>
      <c r="F31" s="160">
        <f>C31*D31</f>
        <v>0</v>
      </c>
    </row>
    <row r="32" spans="2:6" x14ac:dyDescent="0.2">
      <c r="B32" s="167"/>
      <c r="C32" s="168"/>
      <c r="D32" s="169"/>
      <c r="E32" s="170"/>
      <c r="F32" s="160">
        <f>D32*C32</f>
        <v>0</v>
      </c>
    </row>
    <row r="33" spans="1:12" ht="17.25" thickBot="1" x14ac:dyDescent="0.25">
      <c r="B33" s="171"/>
      <c r="C33" s="172"/>
      <c r="D33" s="169"/>
      <c r="E33" s="170"/>
      <c r="F33" s="173">
        <f>D33*C33</f>
        <v>0</v>
      </c>
    </row>
    <row r="34" spans="1:12" ht="18" thickTop="1" thickBot="1" x14ac:dyDescent="0.25">
      <c r="B34" s="459" t="s">
        <v>203</v>
      </c>
      <c r="C34" s="460"/>
      <c r="D34" s="460"/>
      <c r="E34" s="461"/>
      <c r="F34" s="161">
        <f>SUM(F28:F33)</f>
        <v>0</v>
      </c>
    </row>
    <row r="35" spans="1:12" ht="17.25" thickBot="1" x14ac:dyDescent="0.3">
      <c r="B35" s="162" t="s">
        <v>70</v>
      </c>
      <c r="C35" s="455"/>
      <c r="D35" s="455"/>
      <c r="E35" s="455"/>
      <c r="F35" s="455"/>
    </row>
    <row r="36" spans="1:12" x14ac:dyDescent="0.2">
      <c r="B36" s="157" t="s">
        <v>204</v>
      </c>
      <c r="C36" s="60"/>
      <c r="D36" s="57"/>
      <c r="E36" s="58" t="s">
        <v>69</v>
      </c>
      <c r="F36" s="158">
        <f>D36*C36</f>
        <v>0</v>
      </c>
    </row>
    <row r="37" spans="1:12" x14ac:dyDescent="0.2">
      <c r="B37" s="167"/>
      <c r="C37" s="20"/>
      <c r="D37" s="13"/>
      <c r="E37" s="8"/>
      <c r="F37" s="174">
        <f>D37*C37</f>
        <v>0</v>
      </c>
      <c r="L37" s="175"/>
    </row>
    <row r="38" spans="1:12" ht="17.25" thickBot="1" x14ac:dyDescent="0.25">
      <c r="B38" s="171"/>
      <c r="C38" s="176"/>
      <c r="D38" s="177"/>
      <c r="E38" s="178"/>
      <c r="F38" s="173">
        <f>C38*D38</f>
        <v>0</v>
      </c>
      <c r="L38" s="175"/>
    </row>
    <row r="39" spans="1:12" ht="18" thickTop="1" thickBot="1" x14ac:dyDescent="0.25">
      <c r="B39" s="459" t="s">
        <v>205</v>
      </c>
      <c r="C39" s="460"/>
      <c r="D39" s="460"/>
      <c r="E39" s="461"/>
      <c r="F39" s="161">
        <f>SUM(F36:F38)</f>
        <v>0</v>
      </c>
    </row>
    <row r="40" spans="1:12" ht="7.15" customHeight="1" x14ac:dyDescent="0.25">
      <c r="B40" s="179"/>
      <c r="F40" s="181"/>
    </row>
    <row r="41" spans="1:12" s="26" customFormat="1" ht="17.25" customHeight="1" x14ac:dyDescent="0.3">
      <c r="A41" s="152"/>
      <c r="B41" s="452" t="s">
        <v>334</v>
      </c>
      <c r="C41" s="452"/>
      <c r="D41" s="452"/>
      <c r="E41" s="452"/>
      <c r="F41" s="182"/>
    </row>
    <row r="42" spans="1:12" s="26" customFormat="1" ht="7.9" customHeight="1" thickBot="1" x14ac:dyDescent="0.35">
      <c r="A42" s="152"/>
      <c r="C42" s="180"/>
      <c r="D42" s="35"/>
      <c r="E42" s="35"/>
      <c r="F42" s="182"/>
    </row>
    <row r="43" spans="1:12" s="26" customFormat="1" ht="15.6" customHeight="1" thickTop="1" thickBot="1" x14ac:dyDescent="0.35">
      <c r="A43" s="152"/>
      <c r="B43" s="183"/>
      <c r="C43" s="456" t="s">
        <v>73</v>
      </c>
      <c r="D43" s="457"/>
      <c r="E43" s="458"/>
      <c r="F43" s="184">
        <f>SUM(F26,F34,F39)</f>
        <v>0</v>
      </c>
    </row>
    <row r="44" spans="1:12" s="26" customFormat="1" ht="17.25" thickTop="1" x14ac:dyDescent="0.3">
      <c r="A44" s="152"/>
      <c r="B44" s="35"/>
      <c r="C44" s="180"/>
      <c r="D44" s="185"/>
      <c r="E44" s="35"/>
      <c r="F44" s="186"/>
    </row>
    <row r="45" spans="1:12" s="26" customFormat="1" x14ac:dyDescent="0.3">
      <c r="A45" s="152"/>
      <c r="C45" s="447" t="s">
        <v>316</v>
      </c>
      <c r="D45" s="448"/>
      <c r="E45" s="449"/>
      <c r="F45" s="187">
        <f>F43*0.1</f>
        <v>0</v>
      </c>
    </row>
    <row r="46" spans="1:12" ht="17.25" thickBot="1" x14ac:dyDescent="0.3">
      <c r="C46" s="188"/>
      <c r="D46" s="185"/>
    </row>
    <row r="47" spans="1:12" ht="39.6" customHeight="1" thickTop="1" thickBot="1" x14ac:dyDescent="0.3">
      <c r="C47" s="444" t="s">
        <v>415</v>
      </c>
      <c r="D47" s="445"/>
      <c r="E47" s="446"/>
      <c r="F47" s="189">
        <f>SUM(F43+F45)</f>
        <v>0</v>
      </c>
    </row>
    <row r="48" spans="1:12" ht="18" thickTop="1" thickBot="1" x14ac:dyDescent="0.3">
      <c r="A48" s="35"/>
    </row>
    <row r="49" spans="1:4" ht="17.25" thickBot="1" x14ac:dyDescent="0.3">
      <c r="A49" s="190" t="s">
        <v>479</v>
      </c>
      <c r="B49" s="430" t="s">
        <v>458</v>
      </c>
      <c r="C49" s="431"/>
      <c r="D49" s="147">
        <f>SUM(D50:D52)</f>
        <v>0</v>
      </c>
    </row>
    <row r="50" spans="1:4" x14ac:dyDescent="0.25">
      <c r="A50" s="190" t="s">
        <v>480</v>
      </c>
      <c r="B50" s="434" t="s">
        <v>308</v>
      </c>
      <c r="C50" s="435"/>
      <c r="D50" s="148">
        <f>IF(F47&lt;5000,F47*0.05,50000*0.05)</f>
        <v>0</v>
      </c>
    </row>
    <row r="51" spans="1:4" x14ac:dyDescent="0.25">
      <c r="B51" s="423" t="s">
        <v>307</v>
      </c>
      <c r="C51" s="424"/>
      <c r="D51" s="149">
        <f>IF(F47&lt;=50000,0,IF(AND(F47&gt;50000,F47&lt;=250000),(F47-50000)*0.04,IF(F47&gt;250000,200000*0.04)))</f>
        <v>0</v>
      </c>
    </row>
    <row r="52" spans="1:4" ht="17.25" thickBot="1" x14ac:dyDescent="0.3">
      <c r="B52" s="425" t="s">
        <v>306</v>
      </c>
      <c r="C52" s="426"/>
      <c r="D52" s="150">
        <f>IF(F47&lt;=250000,0,(F47-250000)*0.03)</f>
        <v>0</v>
      </c>
    </row>
  </sheetData>
  <sheetProtection algorithmName="SHA-512" hashValue="N2cKw7B6GGfJXDPmQFjigBZGEYBnlodarK9zySWheoOjWR59obNUbBYi9FdD6Ce8hcvjDbutjCBpvyoRkz6P4w==" saltValue="WGE2WzXknO4KZ0VwD13LRw==" spinCount="100000" sheet="1" selectLockedCells="1"/>
  <mergeCells count="20">
    <mergeCell ref="C45:E45"/>
    <mergeCell ref="C1:F1"/>
    <mergeCell ref="D3:F3"/>
    <mergeCell ref="D4:F4"/>
    <mergeCell ref="D5:F5"/>
    <mergeCell ref="D2:F2"/>
    <mergeCell ref="B41:E41"/>
    <mergeCell ref="B8:F8"/>
    <mergeCell ref="C9:F9"/>
    <mergeCell ref="C27:F27"/>
    <mergeCell ref="C35:F35"/>
    <mergeCell ref="C43:E43"/>
    <mergeCell ref="B39:E39"/>
    <mergeCell ref="B34:E34"/>
    <mergeCell ref="B26:E26"/>
    <mergeCell ref="B49:C49"/>
    <mergeCell ref="B50:C50"/>
    <mergeCell ref="B51:C51"/>
    <mergeCell ref="B52:C52"/>
    <mergeCell ref="C47:E47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&amp;L&amp;"Arial,Regular"&amp;8&amp;Z&amp;F&amp;C&amp;P&amp;R&amp;D</oddFooter>
  </headerFooter>
  <rowBreaks count="1" manualBreakCount="1">
    <brk id="39" max="16383" man="1"/>
  </rowBreaks>
  <drawing r:id="rId2"/>
  <legacyDrawing r:id="rId3"/>
  <controls>
    <mc:AlternateContent xmlns:mc="http://schemas.openxmlformats.org/markup-compatibility/2006">
      <mc:Choice Requires="x14">
        <control shapeId="10250" r:id="rId4" name="ListBox1">
          <controlPr defaultSize="0" autoLine="0" listFillRange="A48:A5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41</xdr:row>
                <xdr:rowOff>9525</xdr:rowOff>
              </to>
            </anchor>
          </controlPr>
        </control>
      </mc:Choice>
      <mc:Fallback>
        <control shapeId="10250" r:id="rId4" name="List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47"/>
  <sheetViews>
    <sheetView zoomScaleNormal="100" workbookViewId="0">
      <selection activeCell="C2" sqref="C2:E2"/>
    </sheetView>
  </sheetViews>
  <sheetFormatPr defaultColWidth="9.140625" defaultRowHeight="14.25" x14ac:dyDescent="0.25"/>
  <cols>
    <col min="1" max="1" width="34.7109375" style="191" customWidth="1"/>
    <col min="2" max="2" width="12.7109375" style="192" customWidth="1"/>
    <col min="3" max="3" width="14.7109375" style="1" customWidth="1"/>
    <col min="4" max="4" width="6.7109375" style="193" customWidth="1"/>
    <col min="5" max="5" width="30.7109375" style="1" customWidth="1"/>
    <col min="6" max="16384" width="9.140625" style="1"/>
  </cols>
  <sheetData>
    <row r="1" spans="1:5" ht="31.5" customHeight="1" x14ac:dyDescent="0.25">
      <c r="B1" s="405" t="s">
        <v>315</v>
      </c>
      <c r="C1" s="405"/>
      <c r="D1" s="405"/>
      <c r="E1" s="405"/>
    </row>
    <row r="2" spans="1:5" ht="19.5" customHeight="1" x14ac:dyDescent="0.2">
      <c r="B2" s="91" t="s">
        <v>311</v>
      </c>
      <c r="C2" s="442"/>
      <c r="D2" s="442"/>
      <c r="E2" s="442"/>
    </row>
    <row r="3" spans="1:5" x14ac:dyDescent="0.2">
      <c r="B3" s="91" t="s">
        <v>312</v>
      </c>
      <c r="C3" s="443"/>
      <c r="D3" s="443"/>
      <c r="E3" s="443"/>
    </row>
    <row r="4" spans="1:5" x14ac:dyDescent="0.2">
      <c r="B4" s="91" t="s">
        <v>314</v>
      </c>
      <c r="C4" s="443"/>
      <c r="D4" s="443"/>
      <c r="E4" s="443"/>
    </row>
    <row r="5" spans="1:5" ht="15.75" x14ac:dyDescent="0.2">
      <c r="A5" s="92" t="s">
        <v>10</v>
      </c>
      <c r="B5" s="91" t="s">
        <v>313</v>
      </c>
      <c r="C5" s="443"/>
      <c r="D5" s="443"/>
      <c r="E5" s="443"/>
    </row>
    <row r="6" spans="1:5" ht="3.75" customHeight="1" thickBot="1" x14ac:dyDescent="0.3">
      <c r="C6" s="50"/>
      <c r="E6" s="49"/>
    </row>
    <row r="7" spans="1:5" ht="15.75" thickTop="1" thickBot="1" x14ac:dyDescent="0.3">
      <c r="A7" s="97" t="s">
        <v>3</v>
      </c>
      <c r="B7" s="98" t="s">
        <v>5</v>
      </c>
      <c r="C7" s="99" t="s">
        <v>4</v>
      </c>
      <c r="D7" s="99" t="s">
        <v>6</v>
      </c>
      <c r="E7" s="100" t="s">
        <v>7</v>
      </c>
    </row>
    <row r="8" spans="1:5" ht="3.6" customHeight="1" thickTop="1" thickBot="1" x14ac:dyDescent="0.3">
      <c r="A8" s="470"/>
      <c r="B8" s="470"/>
      <c r="C8" s="470"/>
      <c r="D8" s="470"/>
      <c r="E8" s="470"/>
    </row>
    <row r="9" spans="1:5" ht="15" thickBot="1" x14ac:dyDescent="0.3">
      <c r="A9" s="194" t="s">
        <v>346</v>
      </c>
      <c r="B9" s="471"/>
      <c r="C9" s="471"/>
      <c r="D9" s="471"/>
      <c r="E9" s="471"/>
    </row>
    <row r="10" spans="1:5" x14ac:dyDescent="0.25">
      <c r="A10" s="130" t="s">
        <v>147</v>
      </c>
      <c r="B10" s="131"/>
      <c r="C10" s="195">
        <v>69</v>
      </c>
      <c r="D10" s="108" t="s">
        <v>1</v>
      </c>
      <c r="E10" s="196">
        <f t="shared" ref="E10:E99" si="0">C10*B10</f>
        <v>0</v>
      </c>
    </row>
    <row r="11" spans="1:5" x14ac:dyDescent="0.25">
      <c r="A11" s="125" t="s">
        <v>148</v>
      </c>
      <c r="B11" s="126"/>
      <c r="C11" s="197">
        <v>72.67</v>
      </c>
      <c r="D11" s="113" t="s">
        <v>1</v>
      </c>
      <c r="E11" s="198">
        <f t="shared" si="0"/>
        <v>0</v>
      </c>
    </row>
    <row r="12" spans="1:5" x14ac:dyDescent="0.25">
      <c r="A12" s="125" t="s">
        <v>149</v>
      </c>
      <c r="B12" s="126"/>
      <c r="C12" s="197">
        <v>84.25</v>
      </c>
      <c r="D12" s="113" t="s">
        <v>1</v>
      </c>
      <c r="E12" s="199">
        <f t="shared" si="0"/>
        <v>0</v>
      </c>
    </row>
    <row r="13" spans="1:5" x14ac:dyDescent="0.25">
      <c r="A13" s="125" t="s">
        <v>11</v>
      </c>
      <c r="B13" s="126"/>
      <c r="C13" s="197">
        <v>97.33</v>
      </c>
      <c r="D13" s="113" t="s">
        <v>1</v>
      </c>
      <c r="E13" s="198">
        <f t="shared" si="0"/>
        <v>0</v>
      </c>
    </row>
    <row r="14" spans="1:5" x14ac:dyDescent="0.25">
      <c r="A14" s="125" t="s">
        <v>150</v>
      </c>
      <c r="B14" s="126"/>
      <c r="C14" s="197">
        <v>96.8</v>
      </c>
      <c r="D14" s="113" t="s">
        <v>1</v>
      </c>
      <c r="E14" s="199">
        <f t="shared" si="0"/>
        <v>0</v>
      </c>
    </row>
    <row r="15" spans="1:5" x14ac:dyDescent="0.25">
      <c r="A15" s="125" t="s">
        <v>12</v>
      </c>
      <c r="B15" s="126"/>
      <c r="C15" s="197">
        <v>113.83</v>
      </c>
      <c r="D15" s="113" t="s">
        <v>1</v>
      </c>
      <c r="E15" s="198">
        <f t="shared" si="0"/>
        <v>0</v>
      </c>
    </row>
    <row r="16" spans="1:5" x14ac:dyDescent="0.25">
      <c r="A16" s="125" t="s">
        <v>151</v>
      </c>
      <c r="B16" s="126"/>
      <c r="C16" s="197">
        <v>99.33</v>
      </c>
      <c r="D16" s="113" t="s">
        <v>1</v>
      </c>
      <c r="E16" s="199">
        <f t="shared" si="0"/>
        <v>0</v>
      </c>
    </row>
    <row r="17" spans="1:5" x14ac:dyDescent="0.25">
      <c r="A17" s="125" t="s">
        <v>13</v>
      </c>
      <c r="B17" s="126"/>
      <c r="C17" s="197">
        <v>129.16999999999999</v>
      </c>
      <c r="D17" s="113" t="s">
        <v>1</v>
      </c>
      <c r="E17" s="198">
        <f t="shared" si="0"/>
        <v>0</v>
      </c>
    </row>
    <row r="18" spans="1:5" x14ac:dyDescent="0.25">
      <c r="A18" s="125" t="s">
        <v>152</v>
      </c>
      <c r="B18" s="126"/>
      <c r="C18" s="197">
        <v>136.5</v>
      </c>
      <c r="D18" s="113" t="s">
        <v>1</v>
      </c>
      <c r="E18" s="199">
        <f t="shared" si="0"/>
        <v>0</v>
      </c>
    </row>
    <row r="19" spans="1:5" x14ac:dyDescent="0.25">
      <c r="A19" s="125" t="s">
        <v>14</v>
      </c>
      <c r="B19" s="126"/>
      <c r="C19" s="197">
        <v>130</v>
      </c>
      <c r="D19" s="113" t="s">
        <v>1</v>
      </c>
      <c r="E19" s="198">
        <f t="shared" si="0"/>
        <v>0</v>
      </c>
    </row>
    <row r="20" spans="1:5" x14ac:dyDescent="0.25">
      <c r="A20" s="125" t="s">
        <v>153</v>
      </c>
      <c r="B20" s="126"/>
      <c r="C20" s="197">
        <v>149.5</v>
      </c>
      <c r="D20" s="113" t="s">
        <v>1</v>
      </c>
      <c r="E20" s="199">
        <f t="shared" si="0"/>
        <v>0</v>
      </c>
    </row>
    <row r="21" spans="1:5" x14ac:dyDescent="0.25">
      <c r="A21" s="125" t="s">
        <v>15</v>
      </c>
      <c r="B21" s="126"/>
      <c r="C21" s="197">
        <v>145</v>
      </c>
      <c r="D21" s="113" t="s">
        <v>1</v>
      </c>
      <c r="E21" s="198">
        <f t="shared" si="0"/>
        <v>0</v>
      </c>
    </row>
    <row r="22" spans="1:5" x14ac:dyDescent="0.25">
      <c r="A22" s="125" t="s">
        <v>154</v>
      </c>
      <c r="B22" s="126"/>
      <c r="C22" s="197">
        <v>170</v>
      </c>
      <c r="D22" s="113" t="s">
        <v>1</v>
      </c>
      <c r="E22" s="199">
        <f t="shared" si="0"/>
        <v>0</v>
      </c>
    </row>
    <row r="23" spans="1:5" x14ac:dyDescent="0.25">
      <c r="A23" s="125" t="s">
        <v>16</v>
      </c>
      <c r="B23" s="126"/>
      <c r="C23" s="197">
        <v>160</v>
      </c>
      <c r="D23" s="113" t="s">
        <v>1</v>
      </c>
      <c r="E23" s="198">
        <f t="shared" si="0"/>
        <v>0</v>
      </c>
    </row>
    <row r="24" spans="1:5" x14ac:dyDescent="0.25">
      <c r="A24" s="125" t="s">
        <v>155</v>
      </c>
      <c r="B24" s="126"/>
      <c r="C24" s="197">
        <v>197.5</v>
      </c>
      <c r="D24" s="113" t="s">
        <v>1</v>
      </c>
      <c r="E24" s="199">
        <f t="shared" si="0"/>
        <v>0</v>
      </c>
    </row>
    <row r="25" spans="1:5" x14ac:dyDescent="0.25">
      <c r="A25" s="125" t="s">
        <v>17</v>
      </c>
      <c r="B25" s="126"/>
      <c r="C25" s="197">
        <v>200</v>
      </c>
      <c r="D25" s="113" t="s">
        <v>1</v>
      </c>
      <c r="E25" s="198">
        <f t="shared" si="0"/>
        <v>0</v>
      </c>
    </row>
    <row r="26" spans="1:5" x14ac:dyDescent="0.25">
      <c r="A26" s="125" t="s">
        <v>156</v>
      </c>
      <c r="B26" s="126"/>
      <c r="C26" s="197">
        <v>235</v>
      </c>
      <c r="D26" s="113" t="s">
        <v>1</v>
      </c>
      <c r="E26" s="199">
        <f t="shared" si="0"/>
        <v>0</v>
      </c>
    </row>
    <row r="27" spans="1:5" x14ac:dyDescent="0.25">
      <c r="A27" s="125" t="s">
        <v>18</v>
      </c>
      <c r="B27" s="126"/>
      <c r="C27" s="197">
        <v>240</v>
      </c>
      <c r="D27" s="113" t="s">
        <v>1</v>
      </c>
      <c r="E27" s="198">
        <f t="shared" si="0"/>
        <v>0</v>
      </c>
    </row>
    <row r="28" spans="1:5" x14ac:dyDescent="0.25">
      <c r="A28" s="125" t="s">
        <v>19</v>
      </c>
      <c r="B28" s="126"/>
      <c r="C28" s="197">
        <v>280</v>
      </c>
      <c r="D28" s="113" t="s">
        <v>1</v>
      </c>
      <c r="E28" s="199">
        <f t="shared" si="0"/>
        <v>0</v>
      </c>
    </row>
    <row r="29" spans="1:5" x14ac:dyDescent="0.25">
      <c r="A29" s="125" t="s">
        <v>20</v>
      </c>
      <c r="B29" s="126"/>
      <c r="C29" s="197">
        <v>320</v>
      </c>
      <c r="D29" s="113" t="s">
        <v>1</v>
      </c>
      <c r="E29" s="198">
        <f t="shared" si="0"/>
        <v>0</v>
      </c>
    </row>
    <row r="30" spans="1:5" x14ac:dyDescent="0.25">
      <c r="A30" s="125" t="s">
        <v>182</v>
      </c>
      <c r="B30" s="126"/>
      <c r="C30" s="197">
        <v>230</v>
      </c>
      <c r="D30" s="113" t="s">
        <v>1</v>
      </c>
      <c r="E30" s="199">
        <f t="shared" si="0"/>
        <v>0</v>
      </c>
    </row>
    <row r="31" spans="1:5" x14ac:dyDescent="0.25">
      <c r="A31" s="125" t="s">
        <v>181</v>
      </c>
      <c r="B31" s="126"/>
      <c r="C31" s="197">
        <v>245</v>
      </c>
      <c r="D31" s="113" t="s">
        <v>1</v>
      </c>
      <c r="E31" s="198">
        <f t="shared" si="0"/>
        <v>0</v>
      </c>
    </row>
    <row r="32" spans="1:5" x14ac:dyDescent="0.25">
      <c r="A32" s="125" t="s">
        <v>339</v>
      </c>
      <c r="B32" s="126"/>
      <c r="C32" s="200"/>
      <c r="D32" s="113" t="s">
        <v>1</v>
      </c>
      <c r="E32" s="199">
        <f t="shared" si="0"/>
        <v>0</v>
      </c>
    </row>
    <row r="33" spans="1:5" x14ac:dyDescent="0.25">
      <c r="A33" s="125" t="s">
        <v>339</v>
      </c>
      <c r="B33" s="126"/>
      <c r="C33" s="200"/>
      <c r="D33" s="113" t="s">
        <v>1</v>
      </c>
      <c r="E33" s="198">
        <f t="shared" si="0"/>
        <v>0</v>
      </c>
    </row>
    <row r="34" spans="1:5" x14ac:dyDescent="0.25">
      <c r="A34" s="133"/>
      <c r="B34" s="126"/>
      <c r="C34" s="200"/>
      <c r="D34" s="118"/>
      <c r="E34" s="198">
        <f t="shared" si="0"/>
        <v>0</v>
      </c>
    </row>
    <row r="35" spans="1:5" ht="15" thickBot="1" x14ac:dyDescent="0.3">
      <c r="A35" s="138"/>
      <c r="B35" s="201"/>
      <c r="C35" s="202"/>
      <c r="D35" s="122"/>
      <c r="E35" s="203">
        <f t="shared" si="0"/>
        <v>0</v>
      </c>
    </row>
    <row r="36" spans="1:5" ht="15.75" thickTop="1" thickBot="1" x14ac:dyDescent="0.3">
      <c r="A36" s="467" t="s">
        <v>347</v>
      </c>
      <c r="B36" s="468"/>
      <c r="C36" s="468"/>
      <c r="D36" s="469"/>
      <c r="E36" s="204">
        <f>SUM(E10:E35)</f>
        <v>0</v>
      </c>
    </row>
    <row r="37" spans="1:5" ht="15" thickBot="1" x14ac:dyDescent="0.3">
      <c r="A37" s="205" t="s">
        <v>342</v>
      </c>
      <c r="B37" s="466"/>
      <c r="C37" s="466"/>
      <c r="D37" s="466"/>
      <c r="E37" s="466"/>
    </row>
    <row r="38" spans="1:5" ht="25.5" x14ac:dyDescent="0.25">
      <c r="A38" s="130" t="s">
        <v>157</v>
      </c>
      <c r="B38" s="131"/>
      <c r="C38" s="195">
        <v>7500</v>
      </c>
      <c r="D38" s="132" t="s">
        <v>75</v>
      </c>
      <c r="E38" s="196">
        <f t="shared" si="0"/>
        <v>0</v>
      </c>
    </row>
    <row r="39" spans="1:5" ht="38.25" x14ac:dyDescent="0.25">
      <c r="A39" s="125" t="s">
        <v>158</v>
      </c>
      <c r="B39" s="126"/>
      <c r="C39" s="197">
        <v>8000</v>
      </c>
      <c r="D39" s="127" t="s">
        <v>75</v>
      </c>
      <c r="E39" s="198">
        <f t="shared" si="0"/>
        <v>0</v>
      </c>
    </row>
    <row r="40" spans="1:5" ht="25.5" x14ac:dyDescent="0.25">
      <c r="A40" s="125" t="s">
        <v>159</v>
      </c>
      <c r="B40" s="126"/>
      <c r="C40" s="197">
        <v>8500</v>
      </c>
      <c r="D40" s="127" t="s">
        <v>75</v>
      </c>
      <c r="E40" s="199">
        <f t="shared" si="0"/>
        <v>0</v>
      </c>
    </row>
    <row r="41" spans="1:5" x14ac:dyDescent="0.25">
      <c r="A41" s="125" t="s">
        <v>22</v>
      </c>
      <c r="B41" s="126"/>
      <c r="C41" s="197">
        <v>400</v>
      </c>
      <c r="D41" s="127" t="s">
        <v>75</v>
      </c>
      <c r="E41" s="198">
        <f t="shared" si="0"/>
        <v>0</v>
      </c>
    </row>
    <row r="42" spans="1:5" x14ac:dyDescent="0.25">
      <c r="A42" s="125" t="s">
        <v>177</v>
      </c>
      <c r="B42" s="126"/>
      <c r="C42" s="197">
        <v>300</v>
      </c>
      <c r="D42" s="127" t="s">
        <v>75</v>
      </c>
      <c r="E42" s="199">
        <f t="shared" si="0"/>
        <v>0</v>
      </c>
    </row>
    <row r="43" spans="1:5" x14ac:dyDescent="0.25">
      <c r="A43" s="133"/>
      <c r="B43" s="126"/>
      <c r="C43" s="200"/>
      <c r="D43" s="118"/>
      <c r="E43" s="198">
        <f t="shared" si="0"/>
        <v>0</v>
      </c>
    </row>
    <row r="44" spans="1:5" ht="15" thickBot="1" x14ac:dyDescent="0.3">
      <c r="A44" s="138"/>
      <c r="B44" s="201"/>
      <c r="C44" s="202"/>
      <c r="D44" s="122"/>
      <c r="E44" s="203">
        <f t="shared" si="0"/>
        <v>0</v>
      </c>
    </row>
    <row r="45" spans="1:5" ht="15.75" thickTop="1" thickBot="1" x14ac:dyDescent="0.3">
      <c r="A45" s="467" t="s">
        <v>348</v>
      </c>
      <c r="B45" s="468"/>
      <c r="C45" s="468"/>
      <c r="D45" s="469"/>
      <c r="E45" s="204">
        <f>SUM(E38:E44)</f>
        <v>0</v>
      </c>
    </row>
    <row r="46" spans="1:5" ht="15" thickBot="1" x14ac:dyDescent="0.3">
      <c r="A46" s="205" t="s">
        <v>343</v>
      </c>
      <c r="B46" s="465"/>
      <c r="C46" s="465"/>
      <c r="D46" s="465"/>
      <c r="E46" s="465"/>
    </row>
    <row r="47" spans="1:5" x14ac:dyDescent="0.25">
      <c r="A47" s="130" t="s">
        <v>160</v>
      </c>
      <c r="B47" s="131"/>
      <c r="C47" s="195">
        <v>6500</v>
      </c>
      <c r="D47" s="132" t="s">
        <v>75</v>
      </c>
      <c r="E47" s="196">
        <f t="shared" si="0"/>
        <v>0</v>
      </c>
    </row>
    <row r="48" spans="1:5" x14ac:dyDescent="0.25">
      <c r="A48" s="125" t="s">
        <v>161</v>
      </c>
      <c r="B48" s="126"/>
      <c r="C48" s="197">
        <v>6500</v>
      </c>
      <c r="D48" s="127" t="s">
        <v>75</v>
      </c>
      <c r="E48" s="198">
        <f t="shared" si="0"/>
        <v>0</v>
      </c>
    </row>
    <row r="49" spans="1:5" x14ac:dyDescent="0.25">
      <c r="A49" s="125" t="s">
        <v>162</v>
      </c>
      <c r="B49" s="126"/>
      <c r="C49" s="197">
        <v>4000</v>
      </c>
      <c r="D49" s="127" t="s">
        <v>75</v>
      </c>
      <c r="E49" s="199">
        <f t="shared" si="0"/>
        <v>0</v>
      </c>
    </row>
    <row r="50" spans="1:5" x14ac:dyDescent="0.25">
      <c r="A50" s="125" t="s">
        <v>163</v>
      </c>
      <c r="B50" s="126"/>
      <c r="C50" s="197">
        <v>4000</v>
      </c>
      <c r="D50" s="127" t="s">
        <v>75</v>
      </c>
      <c r="E50" s="198">
        <f t="shared" si="0"/>
        <v>0</v>
      </c>
    </row>
    <row r="51" spans="1:5" x14ac:dyDescent="0.25">
      <c r="A51" s="125" t="s">
        <v>164</v>
      </c>
      <c r="B51" s="126"/>
      <c r="C51" s="197">
        <v>10000</v>
      </c>
      <c r="D51" s="127" t="s">
        <v>75</v>
      </c>
      <c r="E51" s="199">
        <f t="shared" si="0"/>
        <v>0</v>
      </c>
    </row>
    <row r="52" spans="1:5" x14ac:dyDescent="0.25">
      <c r="A52" s="133"/>
      <c r="B52" s="126"/>
      <c r="C52" s="206"/>
      <c r="D52" s="128"/>
      <c r="E52" s="198">
        <f t="shared" si="0"/>
        <v>0</v>
      </c>
    </row>
    <row r="53" spans="1:5" x14ac:dyDescent="0.25">
      <c r="A53" s="133"/>
      <c r="B53" s="126"/>
      <c r="C53" s="206"/>
      <c r="D53" s="128"/>
      <c r="E53" s="199">
        <f t="shared" si="0"/>
        <v>0</v>
      </c>
    </row>
    <row r="54" spans="1:5" x14ac:dyDescent="0.25">
      <c r="A54" s="133"/>
      <c r="B54" s="126"/>
      <c r="C54" s="206"/>
      <c r="D54" s="128"/>
      <c r="E54" s="198">
        <f t="shared" si="0"/>
        <v>0</v>
      </c>
    </row>
    <row r="55" spans="1:5" x14ac:dyDescent="0.25">
      <c r="A55" s="125" t="s">
        <v>172</v>
      </c>
      <c r="B55" s="126"/>
      <c r="C55" s="197">
        <v>500</v>
      </c>
      <c r="D55" s="127" t="s">
        <v>90</v>
      </c>
      <c r="E55" s="199">
        <f t="shared" si="0"/>
        <v>0</v>
      </c>
    </row>
    <row r="56" spans="1:5" x14ac:dyDescent="0.25">
      <c r="A56" s="125" t="s">
        <v>23</v>
      </c>
      <c r="B56" s="126"/>
      <c r="C56" s="197">
        <v>500</v>
      </c>
      <c r="D56" s="127" t="s">
        <v>75</v>
      </c>
      <c r="E56" s="198">
        <f t="shared" si="0"/>
        <v>0</v>
      </c>
    </row>
    <row r="57" spans="1:5" x14ac:dyDescent="0.25">
      <c r="A57" s="133"/>
      <c r="B57" s="126"/>
      <c r="C57" s="206"/>
      <c r="D57" s="118"/>
      <c r="E57" s="199">
        <f t="shared" si="0"/>
        <v>0</v>
      </c>
    </row>
    <row r="58" spans="1:5" x14ac:dyDescent="0.25">
      <c r="A58" s="133"/>
      <c r="B58" s="126"/>
      <c r="C58" s="206"/>
      <c r="D58" s="118"/>
      <c r="E58" s="198">
        <f t="shared" si="0"/>
        <v>0</v>
      </c>
    </row>
    <row r="59" spans="1:5" x14ac:dyDescent="0.25">
      <c r="A59" s="125" t="s">
        <v>165</v>
      </c>
      <c r="B59" s="126"/>
      <c r="C59" s="197">
        <v>500</v>
      </c>
      <c r="D59" s="113" t="s">
        <v>1</v>
      </c>
      <c r="E59" s="199">
        <f t="shared" si="0"/>
        <v>0</v>
      </c>
    </row>
    <row r="60" spans="1:5" x14ac:dyDescent="0.25">
      <c r="A60" s="125" t="s">
        <v>166</v>
      </c>
      <c r="B60" s="126"/>
      <c r="C60" s="197">
        <v>1800</v>
      </c>
      <c r="D60" s="113" t="s">
        <v>1</v>
      </c>
      <c r="E60" s="198">
        <f t="shared" si="0"/>
        <v>0</v>
      </c>
    </row>
    <row r="61" spans="1:5" x14ac:dyDescent="0.25">
      <c r="A61" s="125" t="s">
        <v>167</v>
      </c>
      <c r="B61" s="126"/>
      <c r="C61" s="197">
        <v>2200</v>
      </c>
      <c r="D61" s="113" t="s">
        <v>1</v>
      </c>
      <c r="E61" s="199">
        <f t="shared" si="0"/>
        <v>0</v>
      </c>
    </row>
    <row r="62" spans="1:5" x14ac:dyDescent="0.25">
      <c r="A62" s="133"/>
      <c r="B62" s="126"/>
      <c r="C62" s="206"/>
      <c r="D62" s="118"/>
      <c r="E62" s="198">
        <f t="shared" si="0"/>
        <v>0</v>
      </c>
    </row>
    <row r="63" spans="1:5" ht="15" thickBot="1" x14ac:dyDescent="0.3">
      <c r="A63" s="138"/>
      <c r="B63" s="201"/>
      <c r="C63" s="207"/>
      <c r="D63" s="122"/>
      <c r="E63" s="203">
        <f t="shared" si="0"/>
        <v>0</v>
      </c>
    </row>
    <row r="64" spans="1:5" ht="15.75" thickTop="1" thickBot="1" x14ac:dyDescent="0.3">
      <c r="A64" s="467" t="s">
        <v>349</v>
      </c>
      <c r="B64" s="468"/>
      <c r="C64" s="468"/>
      <c r="D64" s="469"/>
      <c r="E64" s="204">
        <f>SUM(E47:E63)</f>
        <v>0</v>
      </c>
    </row>
    <row r="65" spans="1:5" ht="15" thickBot="1" x14ac:dyDescent="0.3">
      <c r="A65" s="205" t="s">
        <v>135</v>
      </c>
      <c r="B65" s="465"/>
      <c r="C65" s="465"/>
      <c r="D65" s="465"/>
      <c r="E65" s="465"/>
    </row>
    <row r="66" spans="1:5" x14ac:dyDescent="0.25">
      <c r="A66" s="130" t="s">
        <v>21</v>
      </c>
      <c r="B66" s="131"/>
      <c r="C66" s="195">
        <v>3500</v>
      </c>
      <c r="D66" s="132" t="s">
        <v>75</v>
      </c>
      <c r="E66" s="196">
        <f t="shared" si="0"/>
        <v>0</v>
      </c>
    </row>
    <row r="67" spans="1:5" x14ac:dyDescent="0.25">
      <c r="A67" s="125" t="s">
        <v>171</v>
      </c>
      <c r="B67" s="126"/>
      <c r="C67" s="197">
        <v>5500</v>
      </c>
      <c r="D67" s="127" t="s">
        <v>75</v>
      </c>
      <c r="E67" s="198">
        <f t="shared" si="0"/>
        <v>0</v>
      </c>
    </row>
    <row r="68" spans="1:5" x14ac:dyDescent="0.25">
      <c r="A68" s="125" t="s">
        <v>168</v>
      </c>
      <c r="B68" s="126"/>
      <c r="C68" s="197">
        <v>10000</v>
      </c>
      <c r="D68" s="127" t="s">
        <v>75</v>
      </c>
      <c r="E68" s="199">
        <f t="shared" si="0"/>
        <v>0</v>
      </c>
    </row>
    <row r="69" spans="1:5" x14ac:dyDescent="0.25">
      <c r="A69" s="125" t="s">
        <v>169</v>
      </c>
      <c r="B69" s="126"/>
      <c r="C69" s="197">
        <v>15000</v>
      </c>
      <c r="D69" s="127" t="s">
        <v>75</v>
      </c>
      <c r="E69" s="198">
        <f t="shared" si="0"/>
        <v>0</v>
      </c>
    </row>
    <row r="70" spans="1:5" x14ac:dyDescent="0.25">
      <c r="A70" s="125" t="s">
        <v>170</v>
      </c>
      <c r="B70" s="126"/>
      <c r="C70" s="197">
        <v>18000</v>
      </c>
      <c r="D70" s="127" t="s">
        <v>75</v>
      </c>
      <c r="E70" s="199">
        <f t="shared" si="0"/>
        <v>0</v>
      </c>
    </row>
    <row r="71" spans="1:5" x14ac:dyDescent="0.25">
      <c r="A71" s="133"/>
      <c r="B71" s="126"/>
      <c r="C71" s="206"/>
      <c r="D71" s="128"/>
      <c r="E71" s="198">
        <f t="shared" si="0"/>
        <v>0</v>
      </c>
    </row>
    <row r="72" spans="1:5" ht="15" thickBot="1" x14ac:dyDescent="0.3">
      <c r="A72" s="138"/>
      <c r="B72" s="201"/>
      <c r="C72" s="202"/>
      <c r="D72" s="129"/>
      <c r="E72" s="203">
        <f t="shared" si="0"/>
        <v>0</v>
      </c>
    </row>
    <row r="73" spans="1:5" ht="15.75" thickTop="1" thickBot="1" x14ac:dyDescent="0.3">
      <c r="A73" s="467" t="s">
        <v>350</v>
      </c>
      <c r="B73" s="468"/>
      <c r="C73" s="468"/>
      <c r="D73" s="469"/>
      <c r="E73" s="204">
        <f>SUM(E66:E72)</f>
        <v>0</v>
      </c>
    </row>
    <row r="74" spans="1:5" ht="15" thickBot="1" x14ac:dyDescent="0.3">
      <c r="A74" s="205" t="s">
        <v>344</v>
      </c>
      <c r="B74" s="465"/>
      <c r="C74" s="465"/>
      <c r="D74" s="465"/>
      <c r="E74" s="465"/>
    </row>
    <row r="75" spans="1:5" x14ac:dyDescent="0.25">
      <c r="A75" s="130" t="s">
        <v>82</v>
      </c>
      <c r="B75" s="131"/>
      <c r="C75" s="195">
        <v>3500</v>
      </c>
      <c r="D75" s="132" t="s">
        <v>75</v>
      </c>
      <c r="E75" s="196">
        <f t="shared" si="0"/>
        <v>0</v>
      </c>
    </row>
    <row r="76" spans="1:5" x14ac:dyDescent="0.25">
      <c r="A76" s="125" t="s">
        <v>84</v>
      </c>
      <c r="B76" s="126"/>
      <c r="C76" s="197">
        <v>3500</v>
      </c>
      <c r="D76" s="127" t="s">
        <v>75</v>
      </c>
      <c r="E76" s="198">
        <f t="shared" si="0"/>
        <v>0</v>
      </c>
    </row>
    <row r="77" spans="1:5" x14ac:dyDescent="0.25">
      <c r="A77" s="125" t="s">
        <v>83</v>
      </c>
      <c r="B77" s="126"/>
      <c r="C77" s="197">
        <v>2500</v>
      </c>
      <c r="D77" s="127" t="s">
        <v>75</v>
      </c>
      <c r="E77" s="199">
        <f t="shared" si="0"/>
        <v>0</v>
      </c>
    </row>
    <row r="78" spans="1:5" x14ac:dyDescent="0.25">
      <c r="A78" s="125" t="s">
        <v>25</v>
      </c>
      <c r="B78" s="126"/>
      <c r="C78" s="197">
        <v>3500</v>
      </c>
      <c r="D78" s="127" t="s">
        <v>75</v>
      </c>
      <c r="E78" s="198">
        <f t="shared" si="0"/>
        <v>0</v>
      </c>
    </row>
    <row r="79" spans="1:5" x14ac:dyDescent="0.25">
      <c r="A79" s="125" t="s">
        <v>178</v>
      </c>
      <c r="B79" s="126"/>
      <c r="C79" s="197">
        <v>3500</v>
      </c>
      <c r="D79" s="127" t="s">
        <v>75</v>
      </c>
      <c r="E79" s="199">
        <f t="shared" si="0"/>
        <v>0</v>
      </c>
    </row>
    <row r="80" spans="1:5" x14ac:dyDescent="0.25">
      <c r="A80" s="125" t="s">
        <v>139</v>
      </c>
      <c r="B80" s="126"/>
      <c r="C80" s="206"/>
      <c r="D80" s="127" t="s">
        <v>1</v>
      </c>
      <c r="E80" s="198">
        <f t="shared" si="0"/>
        <v>0</v>
      </c>
    </row>
    <row r="81" spans="1:5" x14ac:dyDescent="0.25">
      <c r="A81" s="125" t="s">
        <v>140</v>
      </c>
      <c r="B81" s="126"/>
      <c r="C81" s="206"/>
      <c r="D81" s="127" t="s">
        <v>1</v>
      </c>
      <c r="E81" s="199">
        <f t="shared" si="0"/>
        <v>0</v>
      </c>
    </row>
    <row r="82" spans="1:5" x14ac:dyDescent="0.25">
      <c r="A82" s="133"/>
      <c r="B82" s="126"/>
      <c r="C82" s="206"/>
      <c r="D82" s="128"/>
      <c r="E82" s="198">
        <f t="shared" si="0"/>
        <v>0</v>
      </c>
    </row>
    <row r="83" spans="1:5" ht="15" thickBot="1" x14ac:dyDescent="0.3">
      <c r="A83" s="138"/>
      <c r="B83" s="201"/>
      <c r="C83" s="207"/>
      <c r="D83" s="129"/>
      <c r="E83" s="203">
        <f t="shared" si="0"/>
        <v>0</v>
      </c>
    </row>
    <row r="84" spans="1:5" ht="15.75" thickTop="1" thickBot="1" x14ac:dyDescent="0.3">
      <c r="A84" s="467" t="s">
        <v>351</v>
      </c>
      <c r="B84" s="468"/>
      <c r="C84" s="468"/>
      <c r="D84" s="469"/>
      <c r="E84" s="204">
        <f>SUM(E75:E83)</f>
        <v>0</v>
      </c>
    </row>
    <row r="85" spans="1:5" ht="15" thickBot="1" x14ac:dyDescent="0.3">
      <c r="A85" s="205" t="s">
        <v>340</v>
      </c>
      <c r="B85" s="465"/>
      <c r="C85" s="465"/>
      <c r="D85" s="465"/>
      <c r="E85" s="465"/>
    </row>
    <row r="86" spans="1:5" ht="25.5" x14ac:dyDescent="0.25">
      <c r="A86" s="130" t="s">
        <v>357</v>
      </c>
      <c r="B86" s="131"/>
      <c r="C86" s="195">
        <v>4000</v>
      </c>
      <c r="D86" s="132" t="s">
        <v>75</v>
      </c>
      <c r="E86" s="196">
        <f t="shared" si="0"/>
        <v>0</v>
      </c>
    </row>
    <row r="87" spans="1:5" ht="25.5" x14ac:dyDescent="0.25">
      <c r="A87" s="125" t="s">
        <v>85</v>
      </c>
      <c r="B87" s="126"/>
      <c r="C87" s="197">
        <v>6000</v>
      </c>
      <c r="D87" s="127" t="s">
        <v>75</v>
      </c>
      <c r="E87" s="198">
        <f t="shared" si="0"/>
        <v>0</v>
      </c>
    </row>
    <row r="88" spans="1:5" x14ac:dyDescent="0.25">
      <c r="A88" s="133"/>
      <c r="B88" s="126"/>
      <c r="C88" s="206"/>
      <c r="D88" s="128"/>
      <c r="E88" s="198">
        <f t="shared" si="0"/>
        <v>0</v>
      </c>
    </row>
    <row r="89" spans="1:5" ht="15" thickBot="1" x14ac:dyDescent="0.3">
      <c r="A89" s="138"/>
      <c r="B89" s="201"/>
      <c r="C89" s="207"/>
      <c r="D89" s="129"/>
      <c r="E89" s="203">
        <f t="shared" si="0"/>
        <v>0</v>
      </c>
    </row>
    <row r="90" spans="1:5" ht="15.75" thickTop="1" thickBot="1" x14ac:dyDescent="0.3">
      <c r="A90" s="467" t="s">
        <v>352</v>
      </c>
      <c r="B90" s="468"/>
      <c r="C90" s="468"/>
      <c r="D90" s="469"/>
      <c r="E90" s="204">
        <f>SUM(E86:E89)</f>
        <v>0</v>
      </c>
    </row>
    <row r="91" spans="1:5" ht="15" thickBot="1" x14ac:dyDescent="0.3">
      <c r="A91" s="208" t="s">
        <v>345</v>
      </c>
      <c r="B91" s="465"/>
      <c r="C91" s="465"/>
      <c r="D91" s="465"/>
      <c r="E91" s="465"/>
    </row>
    <row r="92" spans="1:5" x14ac:dyDescent="0.25">
      <c r="A92" s="130" t="s">
        <v>86</v>
      </c>
      <c r="B92" s="131"/>
      <c r="C92" s="195">
        <v>25000</v>
      </c>
      <c r="D92" s="132" t="s">
        <v>75</v>
      </c>
      <c r="E92" s="196">
        <f t="shared" si="0"/>
        <v>0</v>
      </c>
    </row>
    <row r="93" spans="1:5" ht="25.5" x14ac:dyDescent="0.25">
      <c r="A93" s="125" t="s">
        <v>87</v>
      </c>
      <c r="B93" s="126"/>
      <c r="C93" s="197">
        <v>30000</v>
      </c>
      <c r="D93" s="127" t="s">
        <v>75</v>
      </c>
      <c r="E93" s="198">
        <f t="shared" si="0"/>
        <v>0</v>
      </c>
    </row>
    <row r="94" spans="1:5" x14ac:dyDescent="0.25">
      <c r="A94" s="133"/>
      <c r="B94" s="126"/>
      <c r="C94" s="206"/>
      <c r="D94" s="128"/>
      <c r="E94" s="198">
        <f t="shared" si="0"/>
        <v>0</v>
      </c>
    </row>
    <row r="95" spans="1:5" ht="15" thickBot="1" x14ac:dyDescent="0.3">
      <c r="A95" s="138"/>
      <c r="B95" s="201"/>
      <c r="C95" s="207"/>
      <c r="D95" s="129"/>
      <c r="E95" s="203">
        <f t="shared" si="0"/>
        <v>0</v>
      </c>
    </row>
    <row r="96" spans="1:5" ht="15.75" thickTop="1" thickBot="1" x14ac:dyDescent="0.3">
      <c r="A96" s="467" t="s">
        <v>353</v>
      </c>
      <c r="B96" s="468"/>
      <c r="C96" s="468"/>
      <c r="D96" s="469"/>
      <c r="E96" s="204">
        <f>SUM(E92:E95)</f>
        <v>0</v>
      </c>
    </row>
    <row r="97" spans="1:5" ht="14.45" customHeight="1" thickBot="1" x14ac:dyDescent="0.3">
      <c r="A97" s="205" t="s">
        <v>341</v>
      </c>
      <c r="B97" s="465"/>
      <c r="C97" s="465"/>
      <c r="D97" s="465"/>
      <c r="E97" s="465"/>
    </row>
    <row r="98" spans="1:5" x14ac:dyDescent="0.25">
      <c r="A98" s="130" t="s">
        <v>24</v>
      </c>
      <c r="B98" s="131"/>
      <c r="C98" s="195">
        <v>1500</v>
      </c>
      <c r="D98" s="132" t="s">
        <v>75</v>
      </c>
      <c r="E98" s="196">
        <f t="shared" si="0"/>
        <v>0</v>
      </c>
    </row>
    <row r="99" spans="1:5" x14ac:dyDescent="0.25">
      <c r="A99" s="125" t="s">
        <v>337</v>
      </c>
      <c r="B99" s="126"/>
      <c r="C99" s="197">
        <v>2500</v>
      </c>
      <c r="D99" s="127" t="s">
        <v>75</v>
      </c>
      <c r="E99" s="198">
        <f t="shared" si="0"/>
        <v>0</v>
      </c>
    </row>
    <row r="100" spans="1:5" x14ac:dyDescent="0.25">
      <c r="A100" s="125" t="s">
        <v>173</v>
      </c>
      <c r="B100" s="126"/>
      <c r="C100" s="197">
        <v>3500</v>
      </c>
      <c r="D100" s="127" t="s">
        <v>75</v>
      </c>
      <c r="E100" s="199">
        <f>C100*B100</f>
        <v>0</v>
      </c>
    </row>
    <row r="101" spans="1:5" x14ac:dyDescent="0.25">
      <c r="A101" s="125" t="s">
        <v>174</v>
      </c>
      <c r="B101" s="126"/>
      <c r="C101" s="197">
        <v>47.5</v>
      </c>
      <c r="D101" s="127" t="s">
        <v>1</v>
      </c>
      <c r="E101" s="198">
        <f>C101*B101</f>
        <v>0</v>
      </c>
    </row>
    <row r="102" spans="1:5" x14ac:dyDescent="0.25">
      <c r="A102" s="125" t="s">
        <v>338</v>
      </c>
      <c r="B102" s="126"/>
      <c r="C102" s="197">
        <v>300</v>
      </c>
      <c r="D102" s="127" t="s">
        <v>1</v>
      </c>
      <c r="E102" s="199">
        <f>C102*B102</f>
        <v>0</v>
      </c>
    </row>
    <row r="103" spans="1:5" x14ac:dyDescent="0.25">
      <c r="A103" s="133"/>
      <c r="B103" s="126"/>
      <c r="C103" s="206"/>
      <c r="D103" s="128"/>
      <c r="E103" s="198">
        <f>C103*B103</f>
        <v>0</v>
      </c>
    </row>
    <row r="104" spans="1:5" ht="15" thickBot="1" x14ac:dyDescent="0.3">
      <c r="A104" s="138"/>
      <c r="B104" s="201"/>
      <c r="C104" s="209"/>
      <c r="D104" s="129"/>
      <c r="E104" s="203">
        <f>C104*B104</f>
        <v>0</v>
      </c>
    </row>
    <row r="105" spans="1:5" ht="15.75" thickTop="1" thickBot="1" x14ac:dyDescent="0.3">
      <c r="A105" s="467" t="s">
        <v>354</v>
      </c>
      <c r="B105" s="468"/>
      <c r="C105" s="468"/>
      <c r="D105" s="469"/>
      <c r="E105" s="204">
        <f>SUM(E98:E104)</f>
        <v>0</v>
      </c>
    </row>
    <row r="106" spans="1:5" ht="15" thickBot="1" x14ac:dyDescent="0.3">
      <c r="A106" s="205" t="s">
        <v>336</v>
      </c>
      <c r="B106" s="465"/>
      <c r="C106" s="465"/>
      <c r="D106" s="465"/>
      <c r="E106" s="465"/>
    </row>
    <row r="107" spans="1:5" x14ac:dyDescent="0.25">
      <c r="A107" s="130" t="s">
        <v>128</v>
      </c>
      <c r="B107" s="131"/>
      <c r="C107" s="210"/>
      <c r="D107" s="132" t="s">
        <v>0</v>
      </c>
      <c r="E107" s="196">
        <f>C107*B107</f>
        <v>0</v>
      </c>
    </row>
    <row r="108" spans="1:5" x14ac:dyDescent="0.25">
      <c r="A108" s="125" t="s">
        <v>179</v>
      </c>
      <c r="B108" s="126"/>
      <c r="C108" s="200"/>
      <c r="D108" s="127" t="s">
        <v>180</v>
      </c>
      <c r="E108" s="198">
        <f t="shared" ref="E108:E121" si="1">C108*B108</f>
        <v>0</v>
      </c>
    </row>
    <row r="109" spans="1:5" x14ac:dyDescent="0.25">
      <c r="A109" s="125" t="s">
        <v>136</v>
      </c>
      <c r="B109" s="126"/>
      <c r="C109" s="197">
        <v>7.5</v>
      </c>
      <c r="D109" s="127" t="s">
        <v>0</v>
      </c>
      <c r="E109" s="198">
        <f t="shared" si="1"/>
        <v>0</v>
      </c>
    </row>
    <row r="110" spans="1:5" x14ac:dyDescent="0.25">
      <c r="A110" s="125" t="s">
        <v>137</v>
      </c>
      <c r="B110" s="126"/>
      <c r="C110" s="197">
        <v>15</v>
      </c>
      <c r="D110" s="127" t="s">
        <v>1</v>
      </c>
      <c r="E110" s="198">
        <f t="shared" si="1"/>
        <v>0</v>
      </c>
    </row>
    <row r="111" spans="1:5" x14ac:dyDescent="0.25">
      <c r="A111" s="125" t="s">
        <v>138</v>
      </c>
      <c r="B111" s="126"/>
      <c r="C111" s="197">
        <v>6</v>
      </c>
      <c r="D111" s="127" t="s">
        <v>1</v>
      </c>
      <c r="E111" s="198">
        <f t="shared" si="1"/>
        <v>0</v>
      </c>
    </row>
    <row r="112" spans="1:5" x14ac:dyDescent="0.25">
      <c r="A112" s="125" t="s">
        <v>269</v>
      </c>
      <c r="B112" s="126"/>
      <c r="C112" s="206"/>
      <c r="D112" s="127" t="s">
        <v>180</v>
      </c>
      <c r="E112" s="198">
        <f t="shared" si="1"/>
        <v>0</v>
      </c>
    </row>
    <row r="113" spans="1:5" x14ac:dyDescent="0.25">
      <c r="A113" s="125" t="s">
        <v>270</v>
      </c>
      <c r="B113" s="126"/>
      <c r="C113" s="206"/>
      <c r="D113" s="127" t="s">
        <v>180</v>
      </c>
      <c r="E113" s="198">
        <f t="shared" si="1"/>
        <v>0</v>
      </c>
    </row>
    <row r="114" spans="1:5" x14ac:dyDescent="0.25">
      <c r="A114" s="125" t="s">
        <v>141</v>
      </c>
      <c r="B114" s="126"/>
      <c r="C114" s="206"/>
      <c r="D114" s="127" t="s">
        <v>75</v>
      </c>
      <c r="E114" s="198">
        <f t="shared" si="1"/>
        <v>0</v>
      </c>
    </row>
    <row r="115" spans="1:5" x14ac:dyDescent="0.25">
      <c r="A115" s="125" t="s">
        <v>142</v>
      </c>
      <c r="B115" s="126"/>
      <c r="C115" s="206"/>
      <c r="D115" s="127" t="s">
        <v>75</v>
      </c>
      <c r="E115" s="198">
        <f t="shared" si="1"/>
        <v>0</v>
      </c>
    </row>
    <row r="116" spans="1:5" x14ac:dyDescent="0.25">
      <c r="A116" s="125" t="s">
        <v>143</v>
      </c>
      <c r="B116" s="126"/>
      <c r="C116" s="197">
        <v>0.45</v>
      </c>
      <c r="D116" s="127" t="s">
        <v>0</v>
      </c>
      <c r="E116" s="198">
        <f t="shared" si="1"/>
        <v>0</v>
      </c>
    </row>
    <row r="117" spans="1:5" x14ac:dyDescent="0.25">
      <c r="A117" s="125" t="s">
        <v>175</v>
      </c>
      <c r="B117" s="126"/>
      <c r="C117" s="197">
        <v>11</v>
      </c>
      <c r="D117" s="127" t="s">
        <v>90</v>
      </c>
      <c r="E117" s="198">
        <f t="shared" si="1"/>
        <v>0</v>
      </c>
    </row>
    <row r="118" spans="1:5" x14ac:dyDescent="0.25">
      <c r="A118" s="125" t="s">
        <v>176</v>
      </c>
      <c r="B118" s="126"/>
      <c r="C118" s="197">
        <v>150</v>
      </c>
      <c r="D118" s="127" t="s">
        <v>90</v>
      </c>
      <c r="E118" s="198">
        <f t="shared" si="1"/>
        <v>0</v>
      </c>
    </row>
    <row r="119" spans="1:5" x14ac:dyDescent="0.25">
      <c r="A119" s="133"/>
      <c r="B119" s="126"/>
      <c r="C119" s="206"/>
      <c r="D119" s="128"/>
      <c r="E119" s="198">
        <f t="shared" si="1"/>
        <v>0</v>
      </c>
    </row>
    <row r="120" spans="1:5" x14ac:dyDescent="0.25">
      <c r="A120" s="133"/>
      <c r="B120" s="126"/>
      <c r="C120" s="206"/>
      <c r="D120" s="128"/>
      <c r="E120" s="211">
        <f t="shared" si="1"/>
        <v>0</v>
      </c>
    </row>
    <row r="121" spans="1:5" ht="15" thickBot="1" x14ac:dyDescent="0.3">
      <c r="A121" s="138"/>
      <c r="B121" s="201"/>
      <c r="C121" s="207"/>
      <c r="D121" s="129"/>
      <c r="E121" s="212">
        <f t="shared" si="1"/>
        <v>0</v>
      </c>
    </row>
    <row r="122" spans="1:5" ht="15.75" thickTop="1" thickBot="1" x14ac:dyDescent="0.3">
      <c r="A122" s="467" t="s">
        <v>322</v>
      </c>
      <c r="B122" s="468"/>
      <c r="C122" s="468"/>
      <c r="D122" s="469"/>
      <c r="E122" s="204">
        <f>SUM(E107:E121)</f>
        <v>0</v>
      </c>
    </row>
    <row r="123" spans="1:5" ht="15" thickBot="1" x14ac:dyDescent="0.3">
      <c r="A123" s="208" t="s">
        <v>144</v>
      </c>
      <c r="B123" s="465"/>
      <c r="C123" s="465"/>
      <c r="D123" s="465"/>
      <c r="E123" s="465"/>
    </row>
    <row r="124" spans="1:5" x14ac:dyDescent="0.25">
      <c r="A124" s="130" t="s">
        <v>145</v>
      </c>
      <c r="B124" s="131"/>
      <c r="C124" s="210"/>
      <c r="D124" s="132" t="s">
        <v>90</v>
      </c>
      <c r="E124" s="196">
        <f>C124*B124</f>
        <v>0</v>
      </c>
    </row>
    <row r="125" spans="1:5" x14ac:dyDescent="0.25">
      <c r="A125" s="125" t="s">
        <v>146</v>
      </c>
      <c r="B125" s="126"/>
      <c r="C125" s="206"/>
      <c r="D125" s="127" t="s">
        <v>1</v>
      </c>
      <c r="E125" s="198">
        <f>C125*B125</f>
        <v>0</v>
      </c>
    </row>
    <row r="126" spans="1:5" x14ac:dyDescent="0.25">
      <c r="A126" s="133"/>
      <c r="B126" s="126"/>
      <c r="C126" s="206"/>
      <c r="D126" s="128"/>
      <c r="E126" s="199">
        <f>C126*B126</f>
        <v>0</v>
      </c>
    </row>
    <row r="127" spans="1:5" x14ac:dyDescent="0.25">
      <c r="A127" s="133"/>
      <c r="B127" s="126"/>
      <c r="C127" s="206"/>
      <c r="D127" s="128"/>
      <c r="E127" s="198">
        <f>C127*B127</f>
        <v>0</v>
      </c>
    </row>
    <row r="128" spans="1:5" ht="15" thickBot="1" x14ac:dyDescent="0.3">
      <c r="A128" s="138"/>
      <c r="B128" s="201"/>
      <c r="C128" s="207"/>
      <c r="D128" s="129"/>
      <c r="E128" s="203">
        <f>C128*B128</f>
        <v>0</v>
      </c>
    </row>
    <row r="129" spans="1:5" ht="15.75" thickTop="1" thickBot="1" x14ac:dyDescent="0.3">
      <c r="A129" s="467" t="s">
        <v>356</v>
      </c>
      <c r="B129" s="468"/>
      <c r="C129" s="468"/>
      <c r="D129" s="469"/>
      <c r="E129" s="204">
        <f>SUM(E124:E128)</f>
        <v>0</v>
      </c>
    </row>
    <row r="130" spans="1:5" ht="15" thickBot="1" x14ac:dyDescent="0.3">
      <c r="A130" s="208" t="s">
        <v>335</v>
      </c>
      <c r="B130" s="465"/>
      <c r="C130" s="465"/>
      <c r="D130" s="465"/>
      <c r="E130" s="465"/>
    </row>
    <row r="131" spans="1:5" x14ac:dyDescent="0.25">
      <c r="A131" s="130" t="s">
        <v>76</v>
      </c>
      <c r="B131" s="131"/>
      <c r="C131" s="195">
        <v>3000</v>
      </c>
      <c r="D131" s="132" t="s">
        <v>74</v>
      </c>
      <c r="E131" s="196">
        <f>C131*B131</f>
        <v>0</v>
      </c>
    </row>
    <row r="132" spans="1:5" x14ac:dyDescent="0.25">
      <c r="A132" s="138"/>
      <c r="B132" s="213"/>
      <c r="C132" s="206"/>
      <c r="D132" s="214"/>
      <c r="E132" s="198">
        <f>C132*B132</f>
        <v>0</v>
      </c>
    </row>
    <row r="133" spans="1:5" x14ac:dyDescent="0.25">
      <c r="A133" s="138"/>
      <c r="B133" s="213"/>
      <c r="C133" s="206"/>
      <c r="D133" s="214"/>
      <c r="E133" s="203">
        <f>C133*B133</f>
        <v>0</v>
      </c>
    </row>
    <row r="134" spans="1:5" ht="15" thickBot="1" x14ac:dyDescent="0.3">
      <c r="A134" s="138"/>
      <c r="B134" s="213"/>
      <c r="C134" s="207"/>
      <c r="D134" s="214"/>
      <c r="E134" s="203">
        <f>C134*B134</f>
        <v>0</v>
      </c>
    </row>
    <row r="135" spans="1:5" ht="15.75" thickTop="1" thickBot="1" x14ac:dyDescent="0.3">
      <c r="A135" s="467" t="s">
        <v>355</v>
      </c>
      <c r="B135" s="468"/>
      <c r="C135" s="468"/>
      <c r="D135" s="469"/>
      <c r="E135" s="204">
        <f>SUM(E131:E134)</f>
        <v>0</v>
      </c>
    </row>
    <row r="136" spans="1:5" x14ac:dyDescent="0.25">
      <c r="A136" s="61"/>
      <c r="B136" s="62"/>
      <c r="C136" s="63"/>
      <c r="D136" s="64"/>
      <c r="E136" s="215"/>
    </row>
    <row r="137" spans="1:5" ht="15.6" customHeight="1" x14ac:dyDescent="0.25">
      <c r="A137" s="1"/>
      <c r="B137" s="476" t="s">
        <v>26</v>
      </c>
      <c r="C137" s="477"/>
      <c r="D137" s="478"/>
      <c r="E137" s="216">
        <f>SUM(E36,E45,E64,E73,E84,E90,E96,E105,E122,E129,E135)</f>
        <v>0</v>
      </c>
    </row>
    <row r="138" spans="1:5" x14ac:dyDescent="0.25">
      <c r="A138" s="89"/>
      <c r="B138" s="141"/>
      <c r="C138" s="217"/>
      <c r="D138" s="95"/>
      <c r="E138" s="218"/>
    </row>
    <row r="139" spans="1:5" ht="14.45" customHeight="1" x14ac:dyDescent="0.25">
      <c r="A139" s="89"/>
      <c r="B139" s="473" t="s">
        <v>2</v>
      </c>
      <c r="C139" s="474"/>
      <c r="D139" s="475"/>
      <c r="E139" s="219">
        <f>E137*0.1</f>
        <v>0</v>
      </c>
    </row>
    <row r="140" spans="1:5" ht="15" thickBot="1" x14ac:dyDescent="0.3">
      <c r="A140" s="146"/>
      <c r="C140" s="472"/>
      <c r="D140" s="472"/>
      <c r="E140" s="220"/>
    </row>
    <row r="141" spans="1:5" ht="21" customHeight="1" thickBot="1" x14ac:dyDescent="0.3">
      <c r="B141" s="479" t="s">
        <v>8</v>
      </c>
      <c r="C141" s="480"/>
      <c r="D141" s="481"/>
      <c r="E141" s="221">
        <f>E137+E139</f>
        <v>0</v>
      </c>
    </row>
    <row r="143" spans="1:5" ht="15" thickBot="1" x14ac:dyDescent="0.3"/>
    <row r="144" spans="1:5" ht="15" thickBot="1" x14ac:dyDescent="0.3">
      <c r="A144" s="430" t="s">
        <v>458</v>
      </c>
      <c r="B144" s="431"/>
      <c r="C144" s="222">
        <f>SUM(C145:C147)</f>
        <v>0</v>
      </c>
    </row>
    <row r="145" spans="1:3" x14ac:dyDescent="0.25">
      <c r="A145" s="434" t="s">
        <v>308</v>
      </c>
      <c r="B145" s="435"/>
      <c r="C145" s="223">
        <f>IF(E141&lt;5000,E141*0.05,50000*0.05)</f>
        <v>0</v>
      </c>
    </row>
    <row r="146" spans="1:3" x14ac:dyDescent="0.25">
      <c r="A146" s="423" t="s">
        <v>307</v>
      </c>
      <c r="B146" s="424"/>
      <c r="C146" s="224">
        <f>IF(E141&lt;=50000,0,IF(AND(E141&gt;50000,E141&lt;=250000),(E141-50000)*0.04,IF(E141&gt;250000,200000*0.04)))</f>
        <v>0</v>
      </c>
    </row>
    <row r="147" spans="1:3" ht="15" thickBot="1" x14ac:dyDescent="0.3">
      <c r="A147" s="425" t="s">
        <v>306</v>
      </c>
      <c r="B147" s="426"/>
      <c r="C147" s="225">
        <f>IF(E141&lt;=250000,0,(E141-250000)*0.03)</f>
        <v>0</v>
      </c>
    </row>
  </sheetData>
  <sheetProtection algorithmName="SHA-512" hashValue="O4UIKu7XuTrh8yOOeqL+B+5SF9cGnlwOeyD6TxnJGNcCOWkXOzXGbN/arY/pzsKpdRyU1dhetj9qz0Hyq1w3Sg==" saltValue="YpJUcXu5L8gQhHdrRdwTLg==" spinCount="100000" sheet="1" selectLockedCells="1"/>
  <mergeCells count="36">
    <mergeCell ref="A144:B144"/>
    <mergeCell ref="A145:B145"/>
    <mergeCell ref="A146:B146"/>
    <mergeCell ref="A147:B147"/>
    <mergeCell ref="B141:D141"/>
    <mergeCell ref="C140:D140"/>
    <mergeCell ref="A90:D90"/>
    <mergeCell ref="A84:D84"/>
    <mergeCell ref="A73:D73"/>
    <mergeCell ref="B139:D139"/>
    <mergeCell ref="A129:D129"/>
    <mergeCell ref="A122:D122"/>
    <mergeCell ref="B137:D137"/>
    <mergeCell ref="A135:D135"/>
    <mergeCell ref="B130:E130"/>
    <mergeCell ref="B106:E106"/>
    <mergeCell ref="B91:E91"/>
    <mergeCell ref="B85:E85"/>
    <mergeCell ref="A64:D64"/>
    <mergeCell ref="B74:E74"/>
    <mergeCell ref="B123:E123"/>
    <mergeCell ref="B65:E65"/>
    <mergeCell ref="A105:D105"/>
    <mergeCell ref="A96:D96"/>
    <mergeCell ref="B97:E97"/>
    <mergeCell ref="B1:E1"/>
    <mergeCell ref="C3:E3"/>
    <mergeCell ref="C4:E4"/>
    <mergeCell ref="C5:E5"/>
    <mergeCell ref="C2:E2"/>
    <mergeCell ref="B46:E46"/>
    <mergeCell ref="B37:E37"/>
    <mergeCell ref="A45:D45"/>
    <mergeCell ref="A8:E8"/>
    <mergeCell ref="B9:E9"/>
    <mergeCell ref="A36:D36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&amp;L&amp;"Arial,Regular"&amp;8&amp;Z&amp;F&amp;C&amp;"Arial,Regular"&amp;N&amp;R&amp;"Arial,Regular"&amp;D</oddFooter>
  </headerFooter>
  <rowBreaks count="3" manualBreakCount="3">
    <brk id="45" max="16383" man="1"/>
    <brk id="84" max="16383" man="1"/>
    <brk id="12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13"/>
  <sheetViews>
    <sheetView zoomScaleNormal="100" workbookViewId="0">
      <selection activeCell="C2" sqref="C2:E2"/>
    </sheetView>
  </sheetViews>
  <sheetFormatPr defaultColWidth="9.140625" defaultRowHeight="14.25" x14ac:dyDescent="0.25"/>
  <cols>
    <col min="1" max="1" width="34.7109375" style="191" customWidth="1"/>
    <col min="2" max="2" width="12.7109375" style="192" customWidth="1"/>
    <col min="3" max="3" width="14.7109375" style="1" customWidth="1"/>
    <col min="4" max="4" width="6.7109375" style="1" customWidth="1"/>
    <col min="5" max="5" width="30.7109375" style="1" customWidth="1"/>
    <col min="6" max="16384" width="9.140625" style="1"/>
  </cols>
  <sheetData>
    <row r="1" spans="1:5" ht="31.5" customHeight="1" x14ac:dyDescent="0.25">
      <c r="B1" s="405" t="s">
        <v>315</v>
      </c>
      <c r="C1" s="405"/>
      <c r="D1" s="405"/>
      <c r="E1" s="405"/>
    </row>
    <row r="2" spans="1:5" ht="19.5" customHeight="1" x14ac:dyDescent="0.2">
      <c r="B2" s="91" t="s">
        <v>311</v>
      </c>
      <c r="C2" s="488"/>
      <c r="D2" s="488"/>
      <c r="E2" s="488"/>
    </row>
    <row r="3" spans="1:5" x14ac:dyDescent="0.2">
      <c r="B3" s="91" t="s">
        <v>312</v>
      </c>
      <c r="C3" s="487"/>
      <c r="D3" s="487"/>
      <c r="E3" s="487"/>
    </row>
    <row r="4" spans="1:5" x14ac:dyDescent="0.2">
      <c r="B4" s="91" t="s">
        <v>314</v>
      </c>
      <c r="C4" s="487"/>
      <c r="D4" s="487"/>
      <c r="E4" s="487"/>
    </row>
    <row r="5" spans="1:5" ht="15.75" x14ac:dyDescent="0.2">
      <c r="A5" s="92" t="s">
        <v>27</v>
      </c>
      <c r="B5" s="91" t="s">
        <v>313</v>
      </c>
      <c r="C5" s="487"/>
      <c r="D5" s="487"/>
      <c r="E5" s="487"/>
    </row>
    <row r="6" spans="1:5" ht="3.75" customHeight="1" thickBot="1" x14ac:dyDescent="0.3">
      <c r="B6" s="93"/>
      <c r="C6" s="193"/>
      <c r="D6" s="193"/>
      <c r="E6" s="193"/>
    </row>
    <row r="7" spans="1:5" ht="15.75" thickTop="1" thickBot="1" x14ac:dyDescent="0.3">
      <c r="A7" s="97" t="s">
        <v>3</v>
      </c>
      <c r="B7" s="98" t="s">
        <v>5</v>
      </c>
      <c r="C7" s="99" t="s">
        <v>4</v>
      </c>
      <c r="D7" s="99" t="s">
        <v>6</v>
      </c>
      <c r="E7" s="100" t="s">
        <v>7</v>
      </c>
    </row>
    <row r="8" spans="1:5" ht="3.75" customHeight="1" thickTop="1" thickBot="1" x14ac:dyDescent="0.3">
      <c r="A8" s="101"/>
      <c r="B8" s="226"/>
      <c r="C8" s="227"/>
      <c r="D8" s="227"/>
      <c r="E8" s="228"/>
    </row>
    <row r="9" spans="1:5" ht="15" thickBot="1" x14ac:dyDescent="0.3">
      <c r="A9" s="229" t="s">
        <v>346</v>
      </c>
      <c r="B9" s="471"/>
      <c r="C9" s="471"/>
      <c r="D9" s="471"/>
      <c r="E9" s="471"/>
    </row>
    <row r="10" spans="1:5" x14ac:dyDescent="0.25">
      <c r="A10" s="230" t="s">
        <v>100</v>
      </c>
      <c r="B10" s="19"/>
      <c r="C10" s="231">
        <v>60</v>
      </c>
      <c r="D10" s="58" t="s">
        <v>1</v>
      </c>
      <c r="E10" s="232">
        <f>B10*C10</f>
        <v>0</v>
      </c>
    </row>
    <row r="11" spans="1:5" x14ac:dyDescent="0.25">
      <c r="A11" s="233" t="s">
        <v>101</v>
      </c>
      <c r="B11" s="163"/>
      <c r="C11" s="234">
        <v>65</v>
      </c>
      <c r="D11" s="166" t="s">
        <v>1</v>
      </c>
      <c r="E11" s="235">
        <f t="shared" ref="E11:E98" si="0">B11*C11</f>
        <v>0</v>
      </c>
    </row>
    <row r="12" spans="1:5" x14ac:dyDescent="0.25">
      <c r="A12" s="236"/>
      <c r="B12" s="163"/>
      <c r="C12" s="237"/>
      <c r="D12" s="238"/>
      <c r="E12" s="235">
        <f t="shared" si="0"/>
        <v>0</v>
      </c>
    </row>
    <row r="13" spans="1:5" x14ac:dyDescent="0.25">
      <c r="A13" s="233" t="s">
        <v>358</v>
      </c>
      <c r="B13" s="163"/>
      <c r="C13" s="234">
        <v>75</v>
      </c>
      <c r="D13" s="166" t="s">
        <v>1</v>
      </c>
      <c r="E13" s="235">
        <f t="shared" si="0"/>
        <v>0</v>
      </c>
    </row>
    <row r="14" spans="1:5" x14ac:dyDescent="0.25">
      <c r="A14" s="233" t="s">
        <v>91</v>
      </c>
      <c r="B14" s="163"/>
      <c r="C14" s="234">
        <v>80</v>
      </c>
      <c r="D14" s="166" t="s">
        <v>1</v>
      </c>
      <c r="E14" s="235">
        <f t="shared" si="0"/>
        <v>0</v>
      </c>
    </row>
    <row r="15" spans="1:5" x14ac:dyDescent="0.25">
      <c r="A15" s="233" t="s">
        <v>92</v>
      </c>
      <c r="B15" s="163"/>
      <c r="C15" s="234">
        <v>85</v>
      </c>
      <c r="D15" s="166" t="s">
        <v>1</v>
      </c>
      <c r="E15" s="235">
        <f t="shared" si="0"/>
        <v>0</v>
      </c>
    </row>
    <row r="16" spans="1:5" x14ac:dyDescent="0.25">
      <c r="A16" s="233" t="s">
        <v>93</v>
      </c>
      <c r="B16" s="163"/>
      <c r="C16" s="234">
        <v>100</v>
      </c>
      <c r="D16" s="166" t="s">
        <v>1</v>
      </c>
      <c r="E16" s="235">
        <f t="shared" si="0"/>
        <v>0</v>
      </c>
    </row>
    <row r="17" spans="1:5" x14ac:dyDescent="0.25">
      <c r="A17" s="233" t="s">
        <v>94</v>
      </c>
      <c r="B17" s="163"/>
      <c r="C17" s="234">
        <v>120</v>
      </c>
      <c r="D17" s="166" t="s">
        <v>1</v>
      </c>
      <c r="E17" s="235">
        <f t="shared" si="0"/>
        <v>0</v>
      </c>
    </row>
    <row r="18" spans="1:5" x14ac:dyDescent="0.25">
      <c r="A18" s="233" t="s">
        <v>95</v>
      </c>
      <c r="B18" s="163"/>
      <c r="C18" s="234">
        <v>145</v>
      </c>
      <c r="D18" s="166" t="s">
        <v>1</v>
      </c>
      <c r="E18" s="235">
        <f t="shared" si="0"/>
        <v>0</v>
      </c>
    </row>
    <row r="19" spans="1:5" x14ac:dyDescent="0.25">
      <c r="A19" s="233" t="s">
        <v>96</v>
      </c>
      <c r="B19" s="163"/>
      <c r="C19" s="234">
        <v>170</v>
      </c>
      <c r="D19" s="166" t="s">
        <v>1</v>
      </c>
      <c r="E19" s="235">
        <f t="shared" si="0"/>
        <v>0</v>
      </c>
    </row>
    <row r="20" spans="1:5" x14ac:dyDescent="0.25">
      <c r="A20" s="233" t="s">
        <v>97</v>
      </c>
      <c r="B20" s="163"/>
      <c r="C20" s="234">
        <v>185</v>
      </c>
      <c r="D20" s="166" t="s">
        <v>1</v>
      </c>
      <c r="E20" s="235">
        <f t="shared" si="0"/>
        <v>0</v>
      </c>
    </row>
    <row r="21" spans="1:5" x14ac:dyDescent="0.25">
      <c r="A21" s="233" t="s">
        <v>98</v>
      </c>
      <c r="B21" s="163"/>
      <c r="C21" s="234">
        <v>195</v>
      </c>
      <c r="D21" s="166" t="s">
        <v>1</v>
      </c>
      <c r="E21" s="235">
        <f t="shared" si="0"/>
        <v>0</v>
      </c>
    </row>
    <row r="22" spans="1:5" x14ac:dyDescent="0.25">
      <c r="A22" s="233" t="s">
        <v>103</v>
      </c>
      <c r="B22" s="163"/>
      <c r="C22" s="234">
        <v>210</v>
      </c>
      <c r="D22" s="166" t="s">
        <v>1</v>
      </c>
      <c r="E22" s="235">
        <f t="shared" si="0"/>
        <v>0</v>
      </c>
    </row>
    <row r="23" spans="1:5" x14ac:dyDescent="0.25">
      <c r="A23" s="233" t="s">
        <v>99</v>
      </c>
      <c r="B23" s="163"/>
      <c r="C23" s="234">
        <v>225</v>
      </c>
      <c r="D23" s="166" t="s">
        <v>1</v>
      </c>
      <c r="E23" s="235">
        <f t="shared" si="0"/>
        <v>0</v>
      </c>
    </row>
    <row r="24" spans="1:5" x14ac:dyDescent="0.25">
      <c r="A24" s="233" t="s">
        <v>104</v>
      </c>
      <c r="B24" s="163"/>
      <c r="C24" s="234">
        <v>240</v>
      </c>
      <c r="D24" s="166" t="s">
        <v>1</v>
      </c>
      <c r="E24" s="235">
        <f t="shared" si="0"/>
        <v>0</v>
      </c>
    </row>
    <row r="25" spans="1:5" x14ac:dyDescent="0.25">
      <c r="A25" s="233" t="s">
        <v>105</v>
      </c>
      <c r="B25" s="163"/>
      <c r="C25" s="234">
        <v>260</v>
      </c>
      <c r="D25" s="166" t="s">
        <v>1</v>
      </c>
      <c r="E25" s="235">
        <f t="shared" si="0"/>
        <v>0</v>
      </c>
    </row>
    <row r="26" spans="1:5" x14ac:dyDescent="0.25">
      <c r="A26" s="233" t="s">
        <v>106</v>
      </c>
      <c r="B26" s="163"/>
      <c r="C26" s="234">
        <v>280</v>
      </c>
      <c r="D26" s="166" t="s">
        <v>1</v>
      </c>
      <c r="E26" s="235">
        <f t="shared" si="0"/>
        <v>0</v>
      </c>
    </row>
    <row r="27" spans="1:5" x14ac:dyDescent="0.25">
      <c r="A27" s="233" t="s">
        <v>107</v>
      </c>
      <c r="B27" s="163"/>
      <c r="C27" s="234">
        <v>300</v>
      </c>
      <c r="D27" s="166" t="s">
        <v>1</v>
      </c>
      <c r="E27" s="235">
        <f t="shared" si="0"/>
        <v>0</v>
      </c>
    </row>
    <row r="28" spans="1:5" x14ac:dyDescent="0.25">
      <c r="A28" s="236"/>
      <c r="B28" s="163"/>
      <c r="C28" s="237"/>
      <c r="D28" s="238"/>
      <c r="E28" s="235">
        <f t="shared" si="0"/>
        <v>0</v>
      </c>
    </row>
    <row r="29" spans="1:5" x14ac:dyDescent="0.25">
      <c r="A29" s="233" t="s">
        <v>117</v>
      </c>
      <c r="B29" s="163"/>
      <c r="C29" s="234">
        <v>8.25</v>
      </c>
      <c r="D29" s="166" t="s">
        <v>1</v>
      </c>
      <c r="E29" s="235">
        <f t="shared" si="0"/>
        <v>0</v>
      </c>
    </row>
    <row r="30" spans="1:5" x14ac:dyDescent="0.25">
      <c r="A30" s="236"/>
      <c r="B30" s="163"/>
      <c r="C30" s="237"/>
      <c r="D30" s="238"/>
      <c r="E30" s="235">
        <f t="shared" si="0"/>
        <v>0</v>
      </c>
    </row>
    <row r="31" spans="1:5" ht="15" thickBot="1" x14ac:dyDescent="0.3">
      <c r="A31" s="239"/>
      <c r="B31" s="172"/>
      <c r="C31" s="240"/>
      <c r="D31" s="170"/>
      <c r="E31" s="241">
        <f>C31*B31</f>
        <v>0</v>
      </c>
    </row>
    <row r="32" spans="1:5" ht="15.75" thickTop="1" thickBot="1" x14ac:dyDescent="0.3">
      <c r="A32" s="484" t="s">
        <v>347</v>
      </c>
      <c r="B32" s="485"/>
      <c r="C32" s="485"/>
      <c r="D32" s="486"/>
      <c r="E32" s="242">
        <f>SUM(E10:E31)</f>
        <v>0</v>
      </c>
    </row>
    <row r="33" spans="1:5" ht="15" thickBot="1" x14ac:dyDescent="0.3">
      <c r="A33" s="229" t="s">
        <v>342</v>
      </c>
      <c r="B33" s="455"/>
      <c r="C33" s="455"/>
      <c r="D33" s="455"/>
      <c r="E33" s="455"/>
    </row>
    <row r="34" spans="1:5" x14ac:dyDescent="0.25">
      <c r="A34" s="230" t="s">
        <v>89</v>
      </c>
      <c r="B34" s="19"/>
      <c r="C34" s="231">
        <v>2500</v>
      </c>
      <c r="D34" s="58" t="s">
        <v>75</v>
      </c>
      <c r="E34" s="232">
        <f t="shared" si="0"/>
        <v>0</v>
      </c>
    </row>
    <row r="35" spans="1:5" x14ac:dyDescent="0.25">
      <c r="A35" s="233" t="s">
        <v>88</v>
      </c>
      <c r="B35" s="163"/>
      <c r="C35" s="234">
        <v>7500</v>
      </c>
      <c r="D35" s="166" t="s">
        <v>75</v>
      </c>
      <c r="E35" s="235">
        <f t="shared" si="0"/>
        <v>0</v>
      </c>
    </row>
    <row r="36" spans="1:5" x14ac:dyDescent="0.25">
      <c r="A36" s="233" t="s">
        <v>470</v>
      </c>
      <c r="B36" s="163"/>
      <c r="C36" s="234">
        <v>3250</v>
      </c>
      <c r="D36" s="166" t="s">
        <v>75</v>
      </c>
      <c r="E36" s="235">
        <f t="shared" si="0"/>
        <v>0</v>
      </c>
    </row>
    <row r="37" spans="1:5" x14ac:dyDescent="0.25">
      <c r="A37" s="233" t="s">
        <v>77</v>
      </c>
      <c r="B37" s="163"/>
      <c r="C37" s="234">
        <v>5750</v>
      </c>
      <c r="D37" s="166" t="s">
        <v>75</v>
      </c>
      <c r="E37" s="235">
        <f t="shared" si="0"/>
        <v>0</v>
      </c>
    </row>
    <row r="38" spans="1:5" ht="25.5" x14ac:dyDescent="0.25">
      <c r="A38" s="233" t="s">
        <v>79</v>
      </c>
      <c r="B38" s="163"/>
      <c r="C38" s="234">
        <v>8000</v>
      </c>
      <c r="D38" s="166" t="s">
        <v>75</v>
      </c>
      <c r="E38" s="235">
        <f t="shared" si="0"/>
        <v>0</v>
      </c>
    </row>
    <row r="39" spans="1:5" x14ac:dyDescent="0.25">
      <c r="A39" s="233" t="s">
        <v>30</v>
      </c>
      <c r="B39" s="163"/>
      <c r="C39" s="234">
        <v>400</v>
      </c>
      <c r="D39" s="166" t="s">
        <v>75</v>
      </c>
      <c r="E39" s="235">
        <f t="shared" si="0"/>
        <v>0</v>
      </c>
    </row>
    <row r="40" spans="1:5" x14ac:dyDescent="0.25">
      <c r="A40" s="233" t="s">
        <v>28</v>
      </c>
      <c r="B40" s="163"/>
      <c r="C40" s="234">
        <v>2500</v>
      </c>
      <c r="D40" s="166" t="s">
        <v>75</v>
      </c>
      <c r="E40" s="235">
        <f t="shared" si="0"/>
        <v>0</v>
      </c>
    </row>
    <row r="41" spans="1:5" x14ac:dyDescent="0.25">
      <c r="A41" s="233" t="s">
        <v>29</v>
      </c>
      <c r="B41" s="163"/>
      <c r="C41" s="234">
        <v>1000</v>
      </c>
      <c r="D41" s="166" t="s">
        <v>75</v>
      </c>
      <c r="E41" s="235">
        <f t="shared" si="0"/>
        <v>0</v>
      </c>
    </row>
    <row r="42" spans="1:5" ht="25.5" x14ac:dyDescent="0.25">
      <c r="A42" s="233" t="s">
        <v>80</v>
      </c>
      <c r="B42" s="163"/>
      <c r="C42" s="237"/>
      <c r="D42" s="166" t="s">
        <v>90</v>
      </c>
      <c r="E42" s="235">
        <f t="shared" si="0"/>
        <v>0</v>
      </c>
    </row>
    <row r="43" spans="1:5" x14ac:dyDescent="0.25">
      <c r="A43" s="236"/>
      <c r="B43" s="163"/>
      <c r="C43" s="237"/>
      <c r="D43" s="238"/>
      <c r="E43" s="235">
        <f t="shared" si="0"/>
        <v>0</v>
      </c>
    </row>
    <row r="44" spans="1:5" ht="15" thickBot="1" x14ac:dyDescent="0.3">
      <c r="A44" s="239"/>
      <c r="B44" s="172"/>
      <c r="C44" s="240"/>
      <c r="D44" s="170"/>
      <c r="E44" s="235">
        <f t="shared" si="0"/>
        <v>0</v>
      </c>
    </row>
    <row r="45" spans="1:5" ht="15.75" thickTop="1" thickBot="1" x14ac:dyDescent="0.3">
      <c r="A45" s="484" t="s">
        <v>348</v>
      </c>
      <c r="B45" s="485"/>
      <c r="C45" s="485"/>
      <c r="D45" s="486"/>
      <c r="E45" s="242">
        <f>SUM(E34:E44)</f>
        <v>0</v>
      </c>
    </row>
    <row r="46" spans="1:5" ht="15" thickBot="1" x14ac:dyDescent="0.3">
      <c r="A46" s="229" t="s">
        <v>361</v>
      </c>
      <c r="B46" s="482"/>
      <c r="C46" s="483"/>
      <c r="D46" s="483"/>
      <c r="E46" s="483"/>
    </row>
    <row r="47" spans="1:5" x14ac:dyDescent="0.25">
      <c r="A47" s="230" t="s">
        <v>81</v>
      </c>
      <c r="B47" s="19"/>
      <c r="C47" s="231">
        <v>250</v>
      </c>
      <c r="D47" s="58" t="s">
        <v>75</v>
      </c>
      <c r="E47" s="232">
        <f t="shared" si="0"/>
        <v>0</v>
      </c>
    </row>
    <row r="48" spans="1:5" x14ac:dyDescent="0.25">
      <c r="A48" s="233" t="s">
        <v>78</v>
      </c>
      <c r="B48" s="163"/>
      <c r="C48" s="234">
        <v>600</v>
      </c>
      <c r="D48" s="166" t="s">
        <v>75</v>
      </c>
      <c r="E48" s="235">
        <f t="shared" si="0"/>
        <v>0</v>
      </c>
    </row>
    <row r="49" spans="1:5" x14ac:dyDescent="0.25">
      <c r="A49" s="233" t="s">
        <v>131</v>
      </c>
      <c r="B49" s="163"/>
      <c r="C49" s="234">
        <v>1000</v>
      </c>
      <c r="D49" s="166" t="s">
        <v>75</v>
      </c>
      <c r="E49" s="235">
        <f t="shared" si="0"/>
        <v>0</v>
      </c>
    </row>
    <row r="50" spans="1:5" x14ac:dyDescent="0.25">
      <c r="A50" s="233" t="s">
        <v>31</v>
      </c>
      <c r="B50" s="163"/>
      <c r="C50" s="234">
        <v>200</v>
      </c>
      <c r="D50" s="166" t="s">
        <v>75</v>
      </c>
      <c r="E50" s="235">
        <f t="shared" si="0"/>
        <v>0</v>
      </c>
    </row>
    <row r="51" spans="1:5" x14ac:dyDescent="0.25">
      <c r="A51" s="233" t="s">
        <v>33</v>
      </c>
      <c r="B51" s="163"/>
      <c r="C51" s="234">
        <v>3.5</v>
      </c>
      <c r="D51" s="166" t="s">
        <v>0</v>
      </c>
      <c r="E51" s="235">
        <f t="shared" si="0"/>
        <v>0</v>
      </c>
    </row>
    <row r="52" spans="1:5" x14ac:dyDescent="0.25">
      <c r="A52" s="236"/>
      <c r="B52" s="163"/>
      <c r="C52" s="237"/>
      <c r="D52" s="238"/>
      <c r="E52" s="235">
        <f t="shared" si="0"/>
        <v>0</v>
      </c>
    </row>
    <row r="53" spans="1:5" ht="15" thickBot="1" x14ac:dyDescent="0.3">
      <c r="A53" s="239"/>
      <c r="B53" s="172"/>
      <c r="C53" s="240"/>
      <c r="D53" s="170"/>
      <c r="E53" s="235">
        <f t="shared" si="0"/>
        <v>0</v>
      </c>
    </row>
    <row r="54" spans="1:5" ht="15.75" thickTop="1" thickBot="1" x14ac:dyDescent="0.3">
      <c r="A54" s="484" t="s">
        <v>363</v>
      </c>
      <c r="B54" s="485"/>
      <c r="C54" s="485"/>
      <c r="D54" s="486"/>
      <c r="E54" s="242">
        <f>SUM(E47:E53)</f>
        <v>0</v>
      </c>
    </row>
    <row r="55" spans="1:5" ht="15" thickBot="1" x14ac:dyDescent="0.3">
      <c r="A55" s="229" t="s">
        <v>362</v>
      </c>
      <c r="B55" s="482"/>
      <c r="C55" s="483"/>
      <c r="D55" s="483"/>
      <c r="E55" s="483"/>
    </row>
    <row r="56" spans="1:5" x14ac:dyDescent="0.25">
      <c r="A56" s="230" t="s">
        <v>108</v>
      </c>
      <c r="B56" s="19"/>
      <c r="C56" s="231">
        <v>4.1500000000000004</v>
      </c>
      <c r="D56" s="58" t="s">
        <v>1</v>
      </c>
      <c r="E56" s="232">
        <f>B56*C56</f>
        <v>0</v>
      </c>
    </row>
    <row r="57" spans="1:5" x14ac:dyDescent="0.25">
      <c r="A57" s="233" t="s">
        <v>109</v>
      </c>
      <c r="B57" s="163"/>
      <c r="C57" s="234">
        <v>7</v>
      </c>
      <c r="D57" s="166" t="s">
        <v>1</v>
      </c>
      <c r="E57" s="235">
        <f t="shared" si="0"/>
        <v>0</v>
      </c>
    </row>
    <row r="58" spans="1:5" x14ac:dyDescent="0.25">
      <c r="A58" s="233" t="s">
        <v>110</v>
      </c>
      <c r="B58" s="163"/>
      <c r="C58" s="234">
        <v>10</v>
      </c>
      <c r="D58" s="166" t="s">
        <v>1</v>
      </c>
      <c r="E58" s="235">
        <f t="shared" si="0"/>
        <v>0</v>
      </c>
    </row>
    <row r="59" spans="1:5" x14ac:dyDescent="0.25">
      <c r="A59" s="233" t="s">
        <v>111</v>
      </c>
      <c r="B59" s="163"/>
      <c r="C59" s="234">
        <v>13</v>
      </c>
      <c r="D59" s="166" t="s">
        <v>1</v>
      </c>
      <c r="E59" s="235">
        <f t="shared" si="0"/>
        <v>0</v>
      </c>
    </row>
    <row r="60" spans="1:5" x14ac:dyDescent="0.25">
      <c r="A60" s="233" t="s">
        <v>112</v>
      </c>
      <c r="B60" s="163"/>
      <c r="C60" s="234">
        <v>16</v>
      </c>
      <c r="D60" s="166" t="s">
        <v>1</v>
      </c>
      <c r="E60" s="235">
        <f t="shared" si="0"/>
        <v>0</v>
      </c>
    </row>
    <row r="61" spans="1:5" x14ac:dyDescent="0.25">
      <c r="A61" s="233" t="s">
        <v>113</v>
      </c>
      <c r="B61" s="163"/>
      <c r="C61" s="234">
        <v>19</v>
      </c>
      <c r="D61" s="166" t="s">
        <v>1</v>
      </c>
      <c r="E61" s="235">
        <f t="shared" si="0"/>
        <v>0</v>
      </c>
    </row>
    <row r="62" spans="1:5" x14ac:dyDescent="0.25">
      <c r="A62" s="233" t="s">
        <v>114</v>
      </c>
      <c r="B62" s="163"/>
      <c r="C62" s="234">
        <v>22</v>
      </c>
      <c r="D62" s="166" t="s">
        <v>1</v>
      </c>
      <c r="E62" s="235">
        <f t="shared" si="0"/>
        <v>0</v>
      </c>
    </row>
    <row r="63" spans="1:5" x14ac:dyDescent="0.25">
      <c r="A63" s="233" t="s">
        <v>115</v>
      </c>
      <c r="B63" s="163"/>
      <c r="C63" s="234">
        <v>25</v>
      </c>
      <c r="D63" s="166" t="s">
        <v>1</v>
      </c>
      <c r="E63" s="235">
        <f t="shared" si="0"/>
        <v>0</v>
      </c>
    </row>
    <row r="64" spans="1:5" x14ac:dyDescent="0.25">
      <c r="A64" s="236"/>
      <c r="B64" s="163"/>
      <c r="C64" s="237"/>
      <c r="D64" s="238"/>
      <c r="E64" s="235">
        <f t="shared" si="0"/>
        <v>0</v>
      </c>
    </row>
    <row r="65" spans="1:5" x14ac:dyDescent="0.25">
      <c r="A65" s="233" t="s">
        <v>122</v>
      </c>
      <c r="B65" s="163"/>
      <c r="C65" s="234">
        <v>1100</v>
      </c>
      <c r="D65" s="166" t="s">
        <v>1</v>
      </c>
      <c r="E65" s="235">
        <f t="shared" si="0"/>
        <v>0</v>
      </c>
    </row>
    <row r="66" spans="1:5" x14ac:dyDescent="0.25">
      <c r="A66" s="236"/>
      <c r="B66" s="163"/>
      <c r="C66" s="237"/>
      <c r="D66" s="238"/>
      <c r="E66" s="235">
        <f t="shared" si="0"/>
        <v>0</v>
      </c>
    </row>
    <row r="67" spans="1:5" ht="15" thickBot="1" x14ac:dyDescent="0.3">
      <c r="A67" s="239"/>
      <c r="B67" s="172"/>
      <c r="C67" s="240"/>
      <c r="D67" s="170"/>
      <c r="E67" s="235">
        <f t="shared" si="0"/>
        <v>0</v>
      </c>
    </row>
    <row r="68" spans="1:5" ht="15.75" thickTop="1" thickBot="1" x14ac:dyDescent="0.3">
      <c r="A68" s="484" t="s">
        <v>364</v>
      </c>
      <c r="B68" s="485"/>
      <c r="C68" s="485"/>
      <c r="D68" s="486"/>
      <c r="E68" s="242">
        <f>SUM(E56:E67)</f>
        <v>0</v>
      </c>
    </row>
    <row r="69" spans="1:5" ht="15" thickBot="1" x14ac:dyDescent="0.3">
      <c r="A69" s="229" t="s">
        <v>359</v>
      </c>
      <c r="B69" s="482"/>
      <c r="C69" s="483"/>
      <c r="D69" s="483"/>
      <c r="E69" s="483"/>
    </row>
    <row r="70" spans="1:5" x14ac:dyDescent="0.25">
      <c r="A70" s="230" t="s">
        <v>123</v>
      </c>
      <c r="B70" s="19"/>
      <c r="C70" s="231">
        <v>80</v>
      </c>
      <c r="D70" s="58" t="s">
        <v>1</v>
      </c>
      <c r="E70" s="232">
        <f t="shared" si="0"/>
        <v>0</v>
      </c>
    </row>
    <row r="71" spans="1:5" x14ac:dyDescent="0.25">
      <c r="A71" s="233" t="s">
        <v>124</v>
      </c>
      <c r="B71" s="163"/>
      <c r="C71" s="234">
        <v>100</v>
      </c>
      <c r="D71" s="166" t="s">
        <v>1</v>
      </c>
      <c r="E71" s="235">
        <f t="shared" si="0"/>
        <v>0</v>
      </c>
    </row>
    <row r="72" spans="1:5" x14ac:dyDescent="0.25">
      <c r="A72" s="233" t="s">
        <v>125</v>
      </c>
      <c r="B72" s="163"/>
      <c r="C72" s="234">
        <v>125</v>
      </c>
      <c r="D72" s="166" t="s">
        <v>1</v>
      </c>
      <c r="E72" s="235">
        <f t="shared" si="0"/>
        <v>0</v>
      </c>
    </row>
    <row r="73" spans="1:5" x14ac:dyDescent="0.25">
      <c r="A73" s="233" t="s">
        <v>126</v>
      </c>
      <c r="B73" s="163"/>
      <c r="C73" s="234">
        <v>150</v>
      </c>
      <c r="D73" s="166" t="s">
        <v>1</v>
      </c>
      <c r="E73" s="235">
        <f t="shared" si="0"/>
        <v>0</v>
      </c>
    </row>
    <row r="74" spans="1:5" x14ac:dyDescent="0.25">
      <c r="A74" s="236"/>
      <c r="B74" s="163"/>
      <c r="C74" s="237"/>
      <c r="D74" s="238"/>
      <c r="E74" s="235">
        <f t="shared" si="0"/>
        <v>0</v>
      </c>
    </row>
    <row r="75" spans="1:5" x14ac:dyDescent="0.25">
      <c r="A75" s="233" t="s">
        <v>32</v>
      </c>
      <c r="B75" s="163"/>
      <c r="C75" s="234">
        <v>25</v>
      </c>
      <c r="D75" s="166" t="s">
        <v>1</v>
      </c>
      <c r="E75" s="235">
        <f t="shared" si="0"/>
        <v>0</v>
      </c>
    </row>
    <row r="76" spans="1:5" x14ac:dyDescent="0.25">
      <c r="A76" s="233" t="s">
        <v>118</v>
      </c>
      <c r="B76" s="163"/>
      <c r="C76" s="234">
        <v>35</v>
      </c>
      <c r="D76" s="166" t="s">
        <v>1</v>
      </c>
      <c r="E76" s="235">
        <f t="shared" si="0"/>
        <v>0</v>
      </c>
    </row>
    <row r="77" spans="1:5" x14ac:dyDescent="0.25">
      <c r="A77" s="236"/>
      <c r="B77" s="163"/>
      <c r="C77" s="237"/>
      <c r="D77" s="238"/>
      <c r="E77" s="235">
        <f t="shared" si="0"/>
        <v>0</v>
      </c>
    </row>
    <row r="78" spans="1:5" x14ac:dyDescent="0.25">
      <c r="A78" s="236"/>
      <c r="B78" s="163"/>
      <c r="C78" s="237"/>
      <c r="D78" s="238"/>
      <c r="E78" s="235">
        <f t="shared" si="0"/>
        <v>0</v>
      </c>
    </row>
    <row r="79" spans="1:5" ht="15" thickBot="1" x14ac:dyDescent="0.3">
      <c r="A79" s="239"/>
      <c r="B79" s="172"/>
      <c r="C79" s="240"/>
      <c r="D79" s="170"/>
      <c r="E79" s="235">
        <f t="shared" si="0"/>
        <v>0</v>
      </c>
    </row>
    <row r="80" spans="1:5" ht="15.75" thickTop="1" thickBot="1" x14ac:dyDescent="0.3">
      <c r="A80" s="484" t="s">
        <v>366</v>
      </c>
      <c r="B80" s="485"/>
      <c r="C80" s="485"/>
      <c r="D80" s="486"/>
      <c r="E80" s="242">
        <f>SUM(E70:E79)</f>
        <v>0</v>
      </c>
    </row>
    <row r="81" spans="1:5" ht="15" thickBot="1" x14ac:dyDescent="0.3">
      <c r="A81" s="229" t="s">
        <v>360</v>
      </c>
      <c r="B81" s="482"/>
      <c r="C81" s="483"/>
      <c r="D81" s="483"/>
      <c r="E81" s="483"/>
    </row>
    <row r="82" spans="1:5" x14ac:dyDescent="0.25">
      <c r="A82" s="230" t="s">
        <v>119</v>
      </c>
      <c r="B82" s="19"/>
      <c r="C82" s="231">
        <v>2.5</v>
      </c>
      <c r="D82" s="58" t="s">
        <v>1</v>
      </c>
      <c r="E82" s="232">
        <f t="shared" si="0"/>
        <v>0</v>
      </c>
    </row>
    <row r="83" spans="1:5" x14ac:dyDescent="0.25">
      <c r="A83" s="233" t="s">
        <v>120</v>
      </c>
      <c r="B83" s="163"/>
      <c r="C83" s="234">
        <v>5</v>
      </c>
      <c r="D83" s="166" t="s">
        <v>1</v>
      </c>
      <c r="E83" s="235">
        <f t="shared" si="0"/>
        <v>0</v>
      </c>
    </row>
    <row r="84" spans="1:5" x14ac:dyDescent="0.25">
      <c r="A84" s="233" t="s">
        <v>121</v>
      </c>
      <c r="B84" s="163"/>
      <c r="C84" s="234">
        <v>7</v>
      </c>
      <c r="D84" s="166" t="s">
        <v>1</v>
      </c>
      <c r="E84" s="235">
        <f t="shared" si="0"/>
        <v>0</v>
      </c>
    </row>
    <row r="85" spans="1:5" ht="15" thickBot="1" x14ac:dyDescent="0.3">
      <c r="A85" s="236"/>
      <c r="B85" s="163"/>
      <c r="C85" s="237"/>
      <c r="D85" s="238"/>
      <c r="E85" s="235">
        <f t="shared" si="0"/>
        <v>0</v>
      </c>
    </row>
    <row r="86" spans="1:5" ht="15" thickBot="1" x14ac:dyDescent="0.3">
      <c r="A86" s="229" t="s">
        <v>456</v>
      </c>
      <c r="B86" s="482"/>
      <c r="C86" s="483"/>
      <c r="D86" s="483"/>
      <c r="E86" s="483"/>
    </row>
    <row r="87" spans="1:5" ht="15" thickBot="1" x14ac:dyDescent="0.3">
      <c r="A87" s="239"/>
      <c r="B87" s="172"/>
      <c r="C87" s="240"/>
      <c r="D87" s="170"/>
      <c r="E87" s="235">
        <f t="shared" si="0"/>
        <v>0</v>
      </c>
    </row>
    <row r="88" spans="1:5" ht="15.75" thickTop="1" thickBot="1" x14ac:dyDescent="0.3">
      <c r="A88" s="484" t="s">
        <v>365</v>
      </c>
      <c r="B88" s="485"/>
      <c r="C88" s="485"/>
      <c r="D88" s="486"/>
      <c r="E88" s="242">
        <f>SUM(E82:E87)</f>
        <v>0</v>
      </c>
    </row>
    <row r="89" spans="1:5" ht="15" thickBot="1" x14ac:dyDescent="0.3">
      <c r="A89" s="229" t="s">
        <v>234</v>
      </c>
      <c r="B89" s="482"/>
      <c r="C89" s="483"/>
      <c r="D89" s="483"/>
      <c r="E89" s="483"/>
    </row>
    <row r="90" spans="1:5" x14ac:dyDescent="0.25">
      <c r="A90" s="230" t="s">
        <v>128</v>
      </c>
      <c r="B90" s="19"/>
      <c r="C90" s="231">
        <v>7</v>
      </c>
      <c r="D90" s="58" t="s">
        <v>0</v>
      </c>
      <c r="E90" s="232">
        <f t="shared" si="0"/>
        <v>0</v>
      </c>
    </row>
    <row r="91" spans="1:5" x14ac:dyDescent="0.25">
      <c r="A91" s="233" t="s">
        <v>127</v>
      </c>
      <c r="B91" s="163"/>
      <c r="C91" s="234">
        <v>13</v>
      </c>
      <c r="D91" s="166" t="s">
        <v>0</v>
      </c>
      <c r="E91" s="235">
        <f t="shared" si="0"/>
        <v>0</v>
      </c>
    </row>
    <row r="92" spans="1:5" x14ac:dyDescent="0.25">
      <c r="A92" s="233" t="s">
        <v>129</v>
      </c>
      <c r="B92" s="163"/>
      <c r="C92" s="234">
        <v>100</v>
      </c>
      <c r="D92" s="166" t="s">
        <v>75</v>
      </c>
      <c r="E92" s="235">
        <f t="shared" si="0"/>
        <v>0</v>
      </c>
    </row>
    <row r="93" spans="1:5" x14ac:dyDescent="0.25">
      <c r="A93" s="233" t="s">
        <v>130</v>
      </c>
      <c r="B93" s="163"/>
      <c r="C93" s="234">
        <v>900</v>
      </c>
      <c r="D93" s="166" t="s">
        <v>75</v>
      </c>
      <c r="E93" s="235">
        <f t="shared" si="0"/>
        <v>0</v>
      </c>
    </row>
    <row r="94" spans="1:5" x14ac:dyDescent="0.25">
      <c r="A94" s="233" t="s">
        <v>132</v>
      </c>
      <c r="B94" s="163"/>
      <c r="C94" s="234">
        <v>350</v>
      </c>
      <c r="D94" s="166" t="s">
        <v>75</v>
      </c>
      <c r="E94" s="235">
        <f t="shared" si="0"/>
        <v>0</v>
      </c>
    </row>
    <row r="95" spans="1:5" x14ac:dyDescent="0.25">
      <c r="A95" s="233" t="s">
        <v>133</v>
      </c>
      <c r="B95" s="163"/>
      <c r="C95" s="234">
        <v>90</v>
      </c>
      <c r="D95" s="166" t="s">
        <v>75</v>
      </c>
      <c r="E95" s="235">
        <f t="shared" si="0"/>
        <v>0</v>
      </c>
    </row>
    <row r="96" spans="1:5" x14ac:dyDescent="0.25">
      <c r="A96" s="233" t="s">
        <v>116</v>
      </c>
      <c r="B96" s="163"/>
      <c r="C96" s="234">
        <v>1.75</v>
      </c>
      <c r="D96" s="166" t="s">
        <v>1</v>
      </c>
      <c r="E96" s="235">
        <f t="shared" si="0"/>
        <v>0</v>
      </c>
    </row>
    <row r="97" spans="1:5" x14ac:dyDescent="0.25">
      <c r="A97" s="233" t="s">
        <v>134</v>
      </c>
      <c r="B97" s="163"/>
      <c r="C97" s="243"/>
      <c r="D97" s="166" t="s">
        <v>74</v>
      </c>
      <c r="E97" s="235">
        <f t="shared" si="0"/>
        <v>0</v>
      </c>
    </row>
    <row r="98" spans="1:5" x14ac:dyDescent="0.25">
      <c r="A98" s="236"/>
      <c r="B98" s="163"/>
      <c r="C98" s="243"/>
      <c r="D98" s="238"/>
      <c r="E98" s="235">
        <f t="shared" si="0"/>
        <v>0</v>
      </c>
    </row>
    <row r="99" spans="1:5" x14ac:dyDescent="0.25">
      <c r="A99" s="236"/>
      <c r="B99" s="163"/>
      <c r="C99" s="243"/>
      <c r="D99" s="238"/>
      <c r="E99" s="235">
        <f>B99*C99</f>
        <v>0</v>
      </c>
    </row>
    <row r="100" spans="1:5" ht="15" thickBot="1" x14ac:dyDescent="0.3">
      <c r="A100" s="239"/>
      <c r="B100" s="172"/>
      <c r="C100" s="244"/>
      <c r="D100" s="170"/>
      <c r="E100" s="235">
        <f>B100*C100</f>
        <v>0</v>
      </c>
    </row>
    <row r="101" spans="1:5" ht="15.75" thickTop="1" thickBot="1" x14ac:dyDescent="0.3">
      <c r="A101" s="501" t="s">
        <v>322</v>
      </c>
      <c r="B101" s="502"/>
      <c r="C101" s="502"/>
      <c r="D101" s="503"/>
      <c r="E101" s="245">
        <f>SUM(E90:E100)</f>
        <v>0</v>
      </c>
    </row>
    <row r="102" spans="1:5" ht="15" customHeight="1" thickBot="1" x14ac:dyDescent="0.3">
      <c r="A102" s="493"/>
      <c r="B102" s="493"/>
      <c r="C102" s="493"/>
      <c r="D102" s="493"/>
      <c r="E102" s="493"/>
    </row>
    <row r="103" spans="1:5" ht="15.6" customHeight="1" thickTop="1" thickBot="1" x14ac:dyDescent="0.3">
      <c r="A103" s="1"/>
      <c r="B103" s="504" t="s">
        <v>34</v>
      </c>
      <c r="C103" s="505"/>
      <c r="D103" s="506"/>
      <c r="E103" s="246">
        <f>SUM(E32,E45,E54,E68,E80,E88,E101)</f>
        <v>0</v>
      </c>
    </row>
    <row r="104" spans="1:5" ht="13.9" customHeight="1" thickTop="1" x14ac:dyDescent="0.25">
      <c r="A104" s="146"/>
      <c r="B104" s="247"/>
      <c r="C104" s="248"/>
      <c r="D104" s="36"/>
      <c r="E104" s="249"/>
    </row>
    <row r="105" spans="1:5" ht="15" customHeight="1" x14ac:dyDescent="0.25">
      <c r="A105" s="146"/>
      <c r="B105" s="492" t="s">
        <v>316</v>
      </c>
      <c r="C105" s="492"/>
      <c r="D105" s="492"/>
      <c r="E105" s="250">
        <f>E103*0.1</f>
        <v>0</v>
      </c>
    </row>
    <row r="106" spans="1:5" ht="15" thickBot="1" x14ac:dyDescent="0.3">
      <c r="A106" s="146"/>
    </row>
    <row r="107" spans="1:5" ht="15.75" customHeight="1" thickBot="1" x14ac:dyDescent="0.3">
      <c r="B107" s="489" t="s">
        <v>9</v>
      </c>
      <c r="C107" s="490"/>
      <c r="D107" s="491"/>
      <c r="E107" s="221">
        <f>SUM(E103,E105)</f>
        <v>0</v>
      </c>
    </row>
    <row r="109" spans="1:5" ht="15" thickBot="1" x14ac:dyDescent="0.3"/>
    <row r="110" spans="1:5" ht="15" thickBot="1" x14ac:dyDescent="0.3">
      <c r="A110" s="430" t="s">
        <v>458</v>
      </c>
      <c r="B110" s="494"/>
      <c r="C110" s="251">
        <f>SUM(C111:C113)</f>
        <v>0</v>
      </c>
    </row>
    <row r="111" spans="1:5" x14ac:dyDescent="0.25">
      <c r="A111" s="495" t="s">
        <v>308</v>
      </c>
      <c r="B111" s="496"/>
      <c r="C111" s="148">
        <f>IF(E107&lt;5000,E107*0.05,50000*0.05)</f>
        <v>0</v>
      </c>
    </row>
    <row r="112" spans="1:5" x14ac:dyDescent="0.25">
      <c r="A112" s="497" t="s">
        <v>307</v>
      </c>
      <c r="B112" s="498"/>
      <c r="C112" s="149">
        <f>IF(E107&lt;=50000,0,IF(AND(E107&gt;50000,E107&lt;=250000),(E107-50000)*0.04,IF(E107&gt;250000,200000*0.04)))</f>
        <v>0</v>
      </c>
    </row>
    <row r="113" spans="1:3" ht="15" thickBot="1" x14ac:dyDescent="0.3">
      <c r="A113" s="499" t="s">
        <v>306</v>
      </c>
      <c r="B113" s="500"/>
      <c r="C113" s="150">
        <f>IF(E107&lt;=250000,0,(E107-250000)*0.03)</f>
        <v>0</v>
      </c>
    </row>
  </sheetData>
  <sheetProtection algorithmName="SHA-512" hashValue="RnoNq1U4VacQMQ2chUX9nzJN67IQMeESDa9QXn8jBpFq7ypdzQ+aqW2LqhUWNYFiB5gHRq8OFtTKweEgoXvsDA==" saltValue="EJ6uLnpgmUITI0eK3e4O2g==" spinCount="100000" sheet="1" selectLockedCells="1"/>
  <mergeCells count="28">
    <mergeCell ref="A110:B110"/>
    <mergeCell ref="A111:B111"/>
    <mergeCell ref="A112:B112"/>
    <mergeCell ref="A113:B113"/>
    <mergeCell ref="A101:D101"/>
    <mergeCell ref="B103:D103"/>
    <mergeCell ref="B81:E81"/>
    <mergeCell ref="B55:E55"/>
    <mergeCell ref="A54:D54"/>
    <mergeCell ref="A68:D68"/>
    <mergeCell ref="A80:D80"/>
    <mergeCell ref="B69:E69"/>
    <mergeCell ref="B86:E86"/>
    <mergeCell ref="B107:D107"/>
    <mergeCell ref="B105:D105"/>
    <mergeCell ref="A102:E102"/>
    <mergeCell ref="B89:E89"/>
    <mergeCell ref="A88:D88"/>
    <mergeCell ref="B1:E1"/>
    <mergeCell ref="C3:E3"/>
    <mergeCell ref="C4:E4"/>
    <mergeCell ref="C5:E5"/>
    <mergeCell ref="C2:E2"/>
    <mergeCell ref="B9:E9"/>
    <mergeCell ref="B46:E46"/>
    <mergeCell ref="B33:E33"/>
    <mergeCell ref="A32:D32"/>
    <mergeCell ref="A45:D45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&amp;L&amp;"Arial,Regular"&amp;8&amp;Z&amp;F&amp;C&amp;"Arial,Regular"&amp;P&amp;R&amp;"Arial,Regular"&amp;D</oddFooter>
  </headerFooter>
  <rowBreaks count="1" manualBreakCount="1">
    <brk id="4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36"/>
  <sheetViews>
    <sheetView zoomScaleNormal="100" workbookViewId="0">
      <selection activeCell="C2" sqref="C2:E2"/>
    </sheetView>
  </sheetViews>
  <sheetFormatPr defaultColWidth="9.140625" defaultRowHeight="14.25" x14ac:dyDescent="0.2"/>
  <cols>
    <col min="1" max="1" width="34.7109375" style="252" customWidth="1"/>
    <col min="2" max="2" width="12.7109375" style="288" customWidth="1"/>
    <col min="3" max="3" width="14.7109375" style="2" customWidth="1"/>
    <col min="4" max="4" width="6.7109375" style="255" customWidth="1"/>
    <col min="5" max="5" width="30.7109375" style="2" customWidth="1"/>
    <col min="6" max="16384" width="9.140625" style="2"/>
  </cols>
  <sheetData>
    <row r="1" spans="1:5" ht="31.5" customHeight="1" x14ac:dyDescent="0.2">
      <c r="B1" s="405" t="s">
        <v>315</v>
      </c>
      <c r="C1" s="405"/>
      <c r="D1" s="405"/>
      <c r="E1" s="405"/>
    </row>
    <row r="2" spans="1:5" ht="19.5" customHeight="1" x14ac:dyDescent="0.2">
      <c r="B2" s="253" t="s">
        <v>311</v>
      </c>
      <c r="C2" s="442"/>
      <c r="D2" s="442"/>
      <c r="E2" s="442"/>
    </row>
    <row r="3" spans="1:5" x14ac:dyDescent="0.2">
      <c r="B3" s="253" t="s">
        <v>312</v>
      </c>
      <c r="C3" s="443"/>
      <c r="D3" s="443"/>
      <c r="E3" s="443"/>
    </row>
    <row r="4" spans="1:5" x14ac:dyDescent="0.2">
      <c r="B4" s="253" t="s">
        <v>314</v>
      </c>
      <c r="C4" s="443"/>
      <c r="D4" s="443"/>
      <c r="E4" s="443"/>
    </row>
    <row r="5" spans="1:5" ht="15.75" x14ac:dyDescent="0.2">
      <c r="A5" s="92" t="s">
        <v>45</v>
      </c>
      <c r="B5" s="253" t="s">
        <v>313</v>
      </c>
      <c r="C5" s="443"/>
      <c r="D5" s="443"/>
      <c r="E5" s="443"/>
    </row>
    <row r="6" spans="1:5" ht="3.75" customHeight="1" thickBot="1" x14ac:dyDescent="0.25">
      <c r="B6" s="254"/>
      <c r="C6" s="255"/>
      <c r="E6" s="255"/>
    </row>
    <row r="7" spans="1:5" ht="15.75" thickTop="1" thickBot="1" x14ac:dyDescent="0.25">
      <c r="A7" s="97" t="s">
        <v>3</v>
      </c>
      <c r="B7" s="98" t="s">
        <v>5</v>
      </c>
      <c r="C7" s="99" t="s">
        <v>4</v>
      </c>
      <c r="D7" s="99" t="s">
        <v>6</v>
      </c>
      <c r="E7" s="100" t="s">
        <v>7</v>
      </c>
    </row>
    <row r="8" spans="1:5" ht="3.75" customHeight="1" thickTop="1" thickBot="1" x14ac:dyDescent="0.25">
      <c r="A8" s="256"/>
      <c r="B8" s="257"/>
      <c r="C8" s="103"/>
      <c r="D8" s="103"/>
      <c r="E8" s="103"/>
    </row>
    <row r="9" spans="1:5" ht="15" thickBot="1" x14ac:dyDescent="0.25">
      <c r="A9" s="156" t="s">
        <v>272</v>
      </c>
      <c r="B9" s="455"/>
      <c r="C9" s="455"/>
      <c r="D9" s="455"/>
      <c r="E9" s="455"/>
    </row>
    <row r="10" spans="1:5" x14ac:dyDescent="0.2">
      <c r="A10" s="230" t="s">
        <v>416</v>
      </c>
      <c r="B10" s="258"/>
      <c r="C10" s="231">
        <v>31</v>
      </c>
      <c r="D10" s="58" t="s">
        <v>1</v>
      </c>
      <c r="E10" s="69">
        <f>B10*C10</f>
        <v>0</v>
      </c>
    </row>
    <row r="11" spans="1:5" x14ac:dyDescent="0.2">
      <c r="A11" s="233" t="s">
        <v>417</v>
      </c>
      <c r="B11" s="259"/>
      <c r="C11" s="234">
        <v>42</v>
      </c>
      <c r="D11" s="166" t="s">
        <v>1</v>
      </c>
      <c r="E11" s="70">
        <f t="shared" ref="E11:E39" si="0">B11*C11</f>
        <v>0</v>
      </c>
    </row>
    <row r="12" spans="1:5" x14ac:dyDescent="0.2">
      <c r="A12" s="233" t="s">
        <v>419</v>
      </c>
      <c r="B12" s="259"/>
      <c r="C12" s="234">
        <v>55</v>
      </c>
      <c r="D12" s="166" t="s">
        <v>1</v>
      </c>
      <c r="E12" s="70">
        <f t="shared" si="0"/>
        <v>0</v>
      </c>
    </row>
    <row r="13" spans="1:5" x14ac:dyDescent="0.2">
      <c r="A13" s="233" t="s">
        <v>418</v>
      </c>
      <c r="B13" s="259"/>
      <c r="C13" s="234">
        <v>62</v>
      </c>
      <c r="D13" s="166" t="s">
        <v>1</v>
      </c>
      <c r="E13" s="70">
        <f t="shared" si="0"/>
        <v>0</v>
      </c>
    </row>
    <row r="14" spans="1:5" x14ac:dyDescent="0.2">
      <c r="A14" s="233" t="s">
        <v>420</v>
      </c>
      <c r="B14" s="259"/>
      <c r="C14" s="234">
        <v>68</v>
      </c>
      <c r="D14" s="166" t="s">
        <v>1</v>
      </c>
      <c r="E14" s="70">
        <f t="shared" si="0"/>
        <v>0</v>
      </c>
    </row>
    <row r="15" spans="1:5" x14ac:dyDescent="0.2">
      <c r="A15" s="233" t="s">
        <v>51</v>
      </c>
      <c r="B15" s="259"/>
      <c r="C15" s="234">
        <v>84</v>
      </c>
      <c r="D15" s="166" t="s">
        <v>1</v>
      </c>
      <c r="E15" s="70">
        <f t="shared" si="0"/>
        <v>0</v>
      </c>
    </row>
    <row r="16" spans="1:5" x14ac:dyDescent="0.2">
      <c r="A16" s="233" t="s">
        <v>52</v>
      </c>
      <c r="B16" s="259"/>
      <c r="C16" s="234">
        <v>106</v>
      </c>
      <c r="D16" s="166" t="s">
        <v>1</v>
      </c>
      <c r="E16" s="70">
        <f t="shared" si="0"/>
        <v>0</v>
      </c>
    </row>
    <row r="17" spans="1:5" x14ac:dyDescent="0.2">
      <c r="A17" s="233" t="s">
        <v>54</v>
      </c>
      <c r="B17" s="259"/>
      <c r="C17" s="234">
        <v>124</v>
      </c>
      <c r="D17" s="166" t="s">
        <v>1</v>
      </c>
      <c r="E17" s="70">
        <f t="shared" si="0"/>
        <v>0</v>
      </c>
    </row>
    <row r="18" spans="1:5" x14ac:dyDescent="0.2">
      <c r="A18" s="233" t="s">
        <v>53</v>
      </c>
      <c r="B18" s="260"/>
      <c r="C18" s="234">
        <v>289</v>
      </c>
      <c r="D18" s="166" t="s">
        <v>1</v>
      </c>
      <c r="E18" s="70">
        <f t="shared" si="0"/>
        <v>0</v>
      </c>
    </row>
    <row r="19" spans="1:5" x14ac:dyDescent="0.2">
      <c r="A19" s="236"/>
      <c r="B19" s="260"/>
      <c r="C19" s="237"/>
      <c r="D19" s="238"/>
      <c r="E19" s="70">
        <f t="shared" si="0"/>
        <v>0</v>
      </c>
    </row>
    <row r="20" spans="1:5" x14ac:dyDescent="0.2">
      <c r="A20" s="233" t="s">
        <v>368</v>
      </c>
      <c r="B20" s="259"/>
      <c r="C20" s="234">
        <v>31</v>
      </c>
      <c r="D20" s="166" t="s">
        <v>1</v>
      </c>
      <c r="E20" s="70">
        <f t="shared" si="0"/>
        <v>0</v>
      </c>
    </row>
    <row r="21" spans="1:5" x14ac:dyDescent="0.2">
      <c r="A21" s="233" t="s">
        <v>385</v>
      </c>
      <c r="B21" s="259"/>
      <c r="C21" s="234">
        <v>42</v>
      </c>
      <c r="D21" s="166" t="s">
        <v>1</v>
      </c>
      <c r="E21" s="70">
        <f t="shared" si="0"/>
        <v>0</v>
      </c>
    </row>
    <row r="22" spans="1:5" x14ac:dyDescent="0.2">
      <c r="A22" s="233" t="s">
        <v>384</v>
      </c>
      <c r="B22" s="259"/>
      <c r="C22" s="234">
        <v>55</v>
      </c>
      <c r="D22" s="166" t="s">
        <v>1</v>
      </c>
      <c r="E22" s="70">
        <f t="shared" si="0"/>
        <v>0</v>
      </c>
    </row>
    <row r="23" spans="1:5" x14ac:dyDescent="0.2">
      <c r="A23" s="233" t="s">
        <v>383</v>
      </c>
      <c r="B23" s="259"/>
      <c r="C23" s="234">
        <v>62</v>
      </c>
      <c r="D23" s="166" t="s">
        <v>1</v>
      </c>
      <c r="E23" s="70">
        <f t="shared" si="0"/>
        <v>0</v>
      </c>
    </row>
    <row r="24" spans="1:5" x14ac:dyDescent="0.2">
      <c r="A24" s="233" t="s">
        <v>382</v>
      </c>
      <c r="B24" s="259"/>
      <c r="C24" s="234">
        <v>68</v>
      </c>
      <c r="D24" s="166" t="s">
        <v>1</v>
      </c>
      <c r="E24" s="70">
        <f t="shared" si="0"/>
        <v>0</v>
      </c>
    </row>
    <row r="25" spans="1:5" x14ac:dyDescent="0.2">
      <c r="A25" s="233" t="s">
        <v>381</v>
      </c>
      <c r="B25" s="259"/>
      <c r="C25" s="234">
        <v>84</v>
      </c>
      <c r="D25" s="166" t="s">
        <v>1</v>
      </c>
      <c r="E25" s="70">
        <f t="shared" si="0"/>
        <v>0</v>
      </c>
    </row>
    <row r="26" spans="1:5" x14ac:dyDescent="0.2">
      <c r="A26" s="233" t="s">
        <v>380</v>
      </c>
      <c r="B26" s="259"/>
      <c r="C26" s="234">
        <v>106</v>
      </c>
      <c r="D26" s="166" t="s">
        <v>1</v>
      </c>
      <c r="E26" s="70">
        <f t="shared" si="0"/>
        <v>0</v>
      </c>
    </row>
    <row r="27" spans="1:5" x14ac:dyDescent="0.2">
      <c r="A27" s="233" t="s">
        <v>378</v>
      </c>
      <c r="B27" s="259"/>
      <c r="C27" s="234">
        <v>124</v>
      </c>
      <c r="D27" s="166" t="s">
        <v>1</v>
      </c>
      <c r="E27" s="70">
        <f t="shared" si="0"/>
        <v>0</v>
      </c>
    </row>
    <row r="28" spans="1:5" x14ac:dyDescent="0.2">
      <c r="A28" s="233" t="s">
        <v>379</v>
      </c>
      <c r="B28" s="260"/>
      <c r="C28" s="234">
        <v>289</v>
      </c>
      <c r="D28" s="166" t="s">
        <v>1</v>
      </c>
      <c r="E28" s="70">
        <f t="shared" si="0"/>
        <v>0</v>
      </c>
    </row>
    <row r="29" spans="1:5" x14ac:dyDescent="0.2">
      <c r="A29" s="236"/>
      <c r="B29" s="260"/>
      <c r="C29" s="237"/>
      <c r="D29" s="238"/>
      <c r="E29" s="70">
        <f t="shared" si="0"/>
        <v>0</v>
      </c>
    </row>
    <row r="30" spans="1:5" x14ac:dyDescent="0.2">
      <c r="A30" s="233" t="s">
        <v>377</v>
      </c>
      <c r="B30" s="259"/>
      <c r="C30" s="234">
        <v>31</v>
      </c>
      <c r="D30" s="166" t="s">
        <v>1</v>
      </c>
      <c r="E30" s="70">
        <f t="shared" si="0"/>
        <v>0</v>
      </c>
    </row>
    <row r="31" spans="1:5" x14ac:dyDescent="0.2">
      <c r="A31" s="233" t="s">
        <v>376</v>
      </c>
      <c r="B31" s="259"/>
      <c r="C31" s="234">
        <v>42</v>
      </c>
      <c r="D31" s="166" t="s">
        <v>1</v>
      </c>
      <c r="E31" s="70">
        <f t="shared" si="0"/>
        <v>0</v>
      </c>
    </row>
    <row r="32" spans="1:5" x14ac:dyDescent="0.2">
      <c r="A32" s="233" t="s">
        <v>375</v>
      </c>
      <c r="B32" s="259"/>
      <c r="C32" s="234">
        <v>55</v>
      </c>
      <c r="D32" s="166" t="s">
        <v>1</v>
      </c>
      <c r="E32" s="70">
        <f t="shared" si="0"/>
        <v>0</v>
      </c>
    </row>
    <row r="33" spans="1:5" x14ac:dyDescent="0.2">
      <c r="A33" s="233" t="s">
        <v>374</v>
      </c>
      <c r="B33" s="259"/>
      <c r="C33" s="234">
        <v>62</v>
      </c>
      <c r="D33" s="166" t="s">
        <v>1</v>
      </c>
      <c r="E33" s="70">
        <f t="shared" si="0"/>
        <v>0</v>
      </c>
    </row>
    <row r="34" spans="1:5" ht="15" thickBot="1" x14ac:dyDescent="0.25">
      <c r="A34" s="261" t="s">
        <v>373</v>
      </c>
      <c r="B34" s="262"/>
      <c r="C34" s="263">
        <v>68</v>
      </c>
      <c r="D34" s="264" t="s">
        <v>1</v>
      </c>
      <c r="E34" s="83">
        <f t="shared" si="0"/>
        <v>0</v>
      </c>
    </row>
    <row r="35" spans="1:5" ht="15" thickBot="1" x14ac:dyDescent="0.25">
      <c r="A35" s="162" t="s">
        <v>434</v>
      </c>
      <c r="B35" s="455"/>
      <c r="C35" s="455"/>
      <c r="D35" s="455"/>
      <c r="E35" s="455"/>
    </row>
    <row r="36" spans="1:5" x14ac:dyDescent="0.2">
      <c r="A36" s="230" t="s">
        <v>372</v>
      </c>
      <c r="B36" s="258"/>
      <c r="C36" s="231">
        <v>84</v>
      </c>
      <c r="D36" s="58" t="s">
        <v>1</v>
      </c>
      <c r="E36" s="69">
        <f t="shared" si="0"/>
        <v>0</v>
      </c>
    </row>
    <row r="37" spans="1:5" x14ac:dyDescent="0.2">
      <c r="A37" s="233" t="s">
        <v>371</v>
      </c>
      <c r="B37" s="259"/>
      <c r="C37" s="234">
        <v>106</v>
      </c>
      <c r="D37" s="166" t="s">
        <v>1</v>
      </c>
      <c r="E37" s="70">
        <f t="shared" si="0"/>
        <v>0</v>
      </c>
    </row>
    <row r="38" spans="1:5" x14ac:dyDescent="0.2">
      <c r="A38" s="233" t="s">
        <v>370</v>
      </c>
      <c r="B38" s="259"/>
      <c r="C38" s="234">
        <v>124</v>
      </c>
      <c r="D38" s="166" t="s">
        <v>1</v>
      </c>
      <c r="E38" s="70">
        <f t="shared" si="0"/>
        <v>0</v>
      </c>
    </row>
    <row r="39" spans="1:5" x14ac:dyDescent="0.2">
      <c r="A39" s="233" t="s">
        <v>369</v>
      </c>
      <c r="B39" s="260"/>
      <c r="C39" s="234">
        <v>289</v>
      </c>
      <c r="D39" s="166" t="s">
        <v>1</v>
      </c>
      <c r="E39" s="70">
        <f t="shared" si="0"/>
        <v>0</v>
      </c>
    </row>
    <row r="40" spans="1:5" x14ac:dyDescent="0.2">
      <c r="A40" s="236"/>
      <c r="B40" s="260"/>
      <c r="C40" s="237"/>
      <c r="D40" s="238"/>
      <c r="E40" s="70">
        <f t="shared" ref="E40:E84" si="1">B40*C40</f>
        <v>0</v>
      </c>
    </row>
    <row r="41" spans="1:5" x14ac:dyDescent="0.2">
      <c r="A41" s="236"/>
      <c r="B41" s="260"/>
      <c r="C41" s="237"/>
      <c r="D41" s="238"/>
      <c r="E41" s="70">
        <f t="shared" si="1"/>
        <v>0</v>
      </c>
    </row>
    <row r="42" spans="1:5" ht="15" thickBot="1" x14ac:dyDescent="0.25">
      <c r="A42" s="514" t="s">
        <v>387</v>
      </c>
      <c r="B42" s="515"/>
      <c r="C42" s="515"/>
      <c r="D42" s="516"/>
      <c r="E42" s="265">
        <f>SUM(E10:E41)</f>
        <v>0</v>
      </c>
    </row>
    <row r="43" spans="1:5" ht="15" thickBot="1" x14ac:dyDescent="0.25">
      <c r="A43" s="156" t="s">
        <v>271</v>
      </c>
      <c r="B43" s="455"/>
      <c r="C43" s="455"/>
      <c r="D43" s="455"/>
      <c r="E43" s="510"/>
    </row>
    <row r="44" spans="1:5" x14ac:dyDescent="0.2">
      <c r="A44" s="230" t="s">
        <v>67</v>
      </c>
      <c r="B44" s="258"/>
      <c r="C44" s="231">
        <v>1750</v>
      </c>
      <c r="D44" s="58" t="s">
        <v>75</v>
      </c>
      <c r="E44" s="69">
        <f t="shared" si="1"/>
        <v>0</v>
      </c>
    </row>
    <row r="45" spans="1:5" x14ac:dyDescent="0.2">
      <c r="A45" s="233" t="s">
        <v>63</v>
      </c>
      <c r="B45" s="259"/>
      <c r="C45" s="234">
        <v>2000</v>
      </c>
      <c r="D45" s="166" t="s">
        <v>75</v>
      </c>
      <c r="E45" s="70">
        <f t="shared" si="1"/>
        <v>0</v>
      </c>
    </row>
    <row r="46" spans="1:5" x14ac:dyDescent="0.2">
      <c r="A46" s="233" t="s">
        <v>64</v>
      </c>
      <c r="B46" s="259"/>
      <c r="C46" s="234">
        <v>2250</v>
      </c>
      <c r="D46" s="166" t="s">
        <v>75</v>
      </c>
      <c r="E46" s="70">
        <f t="shared" si="1"/>
        <v>0</v>
      </c>
    </row>
    <row r="47" spans="1:5" x14ac:dyDescent="0.2">
      <c r="A47" s="233" t="s">
        <v>65</v>
      </c>
      <c r="B47" s="259"/>
      <c r="C47" s="234">
        <v>2500</v>
      </c>
      <c r="D47" s="166" t="s">
        <v>75</v>
      </c>
      <c r="E47" s="70">
        <f t="shared" si="1"/>
        <v>0</v>
      </c>
    </row>
    <row r="48" spans="1:5" ht="15" thickBot="1" x14ac:dyDescent="0.25">
      <c r="A48" s="266" t="s">
        <v>66</v>
      </c>
      <c r="B48" s="262"/>
      <c r="C48" s="263">
        <v>2750</v>
      </c>
      <c r="D48" s="264" t="s">
        <v>75</v>
      </c>
      <c r="E48" s="83">
        <f t="shared" si="1"/>
        <v>0</v>
      </c>
    </row>
    <row r="49" spans="1:5" ht="15" thickBot="1" x14ac:dyDescent="0.25">
      <c r="A49" s="267" t="s">
        <v>457</v>
      </c>
      <c r="B49" s="482"/>
      <c r="C49" s="483"/>
      <c r="D49" s="483"/>
      <c r="E49" s="483"/>
    </row>
    <row r="50" spans="1:5" x14ac:dyDescent="0.2">
      <c r="A50" s="268"/>
      <c r="B50" s="269"/>
      <c r="C50" s="270"/>
      <c r="D50" s="8"/>
      <c r="E50" s="271">
        <f t="shared" si="1"/>
        <v>0</v>
      </c>
    </row>
    <row r="51" spans="1:5" x14ac:dyDescent="0.2">
      <c r="A51" s="236"/>
      <c r="B51" s="260"/>
      <c r="C51" s="237"/>
      <c r="D51" s="238"/>
      <c r="E51" s="70">
        <f t="shared" si="1"/>
        <v>0</v>
      </c>
    </row>
    <row r="52" spans="1:5" ht="14.45" customHeight="1" thickBot="1" x14ac:dyDescent="0.25">
      <c r="A52" s="514" t="s">
        <v>388</v>
      </c>
      <c r="B52" s="515"/>
      <c r="C52" s="515"/>
      <c r="D52" s="516"/>
      <c r="E52" s="265">
        <f>SUM(E44:E51)</f>
        <v>0</v>
      </c>
    </row>
    <row r="53" spans="1:5" ht="15" thickBot="1" x14ac:dyDescent="0.25">
      <c r="A53" s="156" t="s">
        <v>404</v>
      </c>
      <c r="B53" s="455"/>
      <c r="C53" s="455"/>
      <c r="D53" s="455"/>
      <c r="E53" s="510"/>
    </row>
    <row r="54" spans="1:5" x14ac:dyDescent="0.2">
      <c r="A54" s="272" t="s">
        <v>187</v>
      </c>
      <c r="B54" s="258"/>
      <c r="C54" s="231">
        <v>1830</v>
      </c>
      <c r="D54" s="58" t="s">
        <v>75</v>
      </c>
      <c r="E54" s="69">
        <f t="shared" si="1"/>
        <v>0</v>
      </c>
    </row>
    <row r="55" spans="1:5" x14ac:dyDescent="0.2">
      <c r="A55" s="273" t="s">
        <v>186</v>
      </c>
      <c r="B55" s="259"/>
      <c r="C55" s="234">
        <v>479</v>
      </c>
      <c r="D55" s="166" t="s">
        <v>75</v>
      </c>
      <c r="E55" s="70">
        <f t="shared" si="1"/>
        <v>0</v>
      </c>
    </row>
    <row r="56" spans="1:5" x14ac:dyDescent="0.2">
      <c r="A56" s="273" t="s">
        <v>188</v>
      </c>
      <c r="B56" s="259"/>
      <c r="C56" s="234">
        <v>2031</v>
      </c>
      <c r="D56" s="166" t="s">
        <v>75</v>
      </c>
      <c r="E56" s="70">
        <f t="shared" si="1"/>
        <v>0</v>
      </c>
    </row>
    <row r="57" spans="1:5" x14ac:dyDescent="0.2">
      <c r="A57" s="273" t="s">
        <v>397</v>
      </c>
      <c r="B57" s="259"/>
      <c r="C57" s="234">
        <v>651</v>
      </c>
      <c r="D57" s="166" t="s">
        <v>75</v>
      </c>
      <c r="E57" s="70">
        <f t="shared" si="1"/>
        <v>0</v>
      </c>
    </row>
    <row r="58" spans="1:5" x14ac:dyDescent="0.2">
      <c r="A58" s="273" t="s">
        <v>189</v>
      </c>
      <c r="B58" s="259"/>
      <c r="C58" s="234">
        <v>2951</v>
      </c>
      <c r="D58" s="166" t="s">
        <v>75</v>
      </c>
      <c r="E58" s="70">
        <f t="shared" si="1"/>
        <v>0</v>
      </c>
    </row>
    <row r="59" spans="1:5" x14ac:dyDescent="0.2">
      <c r="A59" s="233" t="s">
        <v>190</v>
      </c>
      <c r="B59" s="259"/>
      <c r="C59" s="234">
        <v>1215</v>
      </c>
      <c r="D59" s="166" t="s">
        <v>75</v>
      </c>
      <c r="E59" s="70">
        <f t="shared" si="1"/>
        <v>0</v>
      </c>
    </row>
    <row r="60" spans="1:5" x14ac:dyDescent="0.2">
      <c r="A60" s="273" t="s">
        <v>191</v>
      </c>
      <c r="B60" s="259"/>
      <c r="C60" s="234">
        <v>3234</v>
      </c>
      <c r="D60" s="166" t="s">
        <v>75</v>
      </c>
      <c r="E60" s="70">
        <f t="shared" si="1"/>
        <v>0</v>
      </c>
    </row>
    <row r="61" spans="1:5" x14ac:dyDescent="0.2">
      <c r="A61" s="273" t="s">
        <v>192</v>
      </c>
      <c r="B61" s="259"/>
      <c r="C61" s="234">
        <v>1786</v>
      </c>
      <c r="D61" s="166" t="s">
        <v>75</v>
      </c>
      <c r="E61" s="70">
        <f t="shared" si="1"/>
        <v>0</v>
      </c>
    </row>
    <row r="62" spans="1:5" x14ac:dyDescent="0.2">
      <c r="A62" s="233" t="s">
        <v>428</v>
      </c>
      <c r="B62" s="238"/>
      <c r="C62" s="234">
        <v>2386</v>
      </c>
      <c r="D62" s="166" t="s">
        <v>75</v>
      </c>
      <c r="E62" s="70">
        <f t="shared" si="1"/>
        <v>0</v>
      </c>
    </row>
    <row r="63" spans="1:5" x14ac:dyDescent="0.2">
      <c r="A63" s="233" t="s">
        <v>429</v>
      </c>
      <c r="B63" s="238"/>
      <c r="C63" s="234">
        <v>3270</v>
      </c>
      <c r="D63" s="166" t="s">
        <v>75</v>
      </c>
      <c r="E63" s="70">
        <f t="shared" si="1"/>
        <v>0</v>
      </c>
    </row>
    <row r="64" spans="1:5" x14ac:dyDescent="0.2">
      <c r="A64" s="233" t="s">
        <v>430</v>
      </c>
      <c r="B64" s="238"/>
      <c r="C64" s="234">
        <v>5045</v>
      </c>
      <c r="D64" s="166" t="s">
        <v>75</v>
      </c>
      <c r="E64" s="70">
        <f t="shared" si="1"/>
        <v>0</v>
      </c>
    </row>
    <row r="65" spans="1:5" x14ac:dyDescent="0.2">
      <c r="A65" s="233" t="s">
        <v>431</v>
      </c>
      <c r="B65" s="238"/>
      <c r="C65" s="234">
        <v>6462</v>
      </c>
      <c r="D65" s="166" t="s">
        <v>75</v>
      </c>
      <c r="E65" s="70">
        <f t="shared" si="1"/>
        <v>0</v>
      </c>
    </row>
    <row r="66" spans="1:5" x14ac:dyDescent="0.2">
      <c r="A66" s="236"/>
      <c r="B66" s="238"/>
      <c r="C66" s="237"/>
      <c r="D66" s="238"/>
      <c r="E66" s="70">
        <f>C66*B66</f>
        <v>0</v>
      </c>
    </row>
    <row r="67" spans="1:5" x14ac:dyDescent="0.2">
      <c r="A67" s="236"/>
      <c r="B67" s="238"/>
      <c r="C67" s="237"/>
      <c r="D67" s="238"/>
      <c r="E67" s="70">
        <f>C67*B67</f>
        <v>0</v>
      </c>
    </row>
    <row r="68" spans="1:5" x14ac:dyDescent="0.2">
      <c r="A68" s="236"/>
      <c r="B68" s="260"/>
      <c r="C68" s="237"/>
      <c r="D68" s="238"/>
      <c r="E68" s="70">
        <f>B68*C68</f>
        <v>0</v>
      </c>
    </row>
    <row r="69" spans="1:5" ht="15" thickBot="1" x14ac:dyDescent="0.25">
      <c r="A69" s="507" t="s">
        <v>409</v>
      </c>
      <c r="B69" s="508"/>
      <c r="C69" s="508"/>
      <c r="D69" s="509"/>
      <c r="E69" s="265">
        <f>SUM(E54:E68)</f>
        <v>0</v>
      </c>
    </row>
    <row r="70" spans="1:5" ht="15" thickBot="1" x14ac:dyDescent="0.25">
      <c r="A70" s="156" t="s">
        <v>278</v>
      </c>
      <c r="B70" s="455"/>
      <c r="C70" s="455"/>
      <c r="D70" s="455"/>
      <c r="E70" s="510"/>
    </row>
    <row r="71" spans="1:5" x14ac:dyDescent="0.2">
      <c r="A71" s="230" t="s">
        <v>56</v>
      </c>
      <c r="B71" s="258"/>
      <c r="C71" s="231">
        <v>700</v>
      </c>
      <c r="D71" s="58" t="s">
        <v>75</v>
      </c>
      <c r="E71" s="69">
        <f t="shared" si="1"/>
        <v>0</v>
      </c>
    </row>
    <row r="72" spans="1:5" x14ac:dyDescent="0.2">
      <c r="A72" s="233" t="s">
        <v>57</v>
      </c>
      <c r="B72" s="259"/>
      <c r="C72" s="234">
        <v>1000</v>
      </c>
      <c r="D72" s="166" t="s">
        <v>75</v>
      </c>
      <c r="E72" s="70">
        <f t="shared" si="1"/>
        <v>0</v>
      </c>
    </row>
    <row r="73" spans="1:5" x14ac:dyDescent="0.2">
      <c r="A73" s="233" t="s">
        <v>58</v>
      </c>
      <c r="B73" s="259"/>
      <c r="C73" s="234">
        <v>1350</v>
      </c>
      <c r="D73" s="166" t="s">
        <v>75</v>
      </c>
      <c r="E73" s="70">
        <f t="shared" si="1"/>
        <v>0</v>
      </c>
    </row>
    <row r="74" spans="1:5" x14ac:dyDescent="0.2">
      <c r="A74" s="233" t="s">
        <v>102</v>
      </c>
      <c r="B74" s="259"/>
      <c r="C74" s="234">
        <v>2200</v>
      </c>
      <c r="D74" s="166" t="s">
        <v>75</v>
      </c>
      <c r="E74" s="70">
        <f t="shared" si="1"/>
        <v>0</v>
      </c>
    </row>
    <row r="75" spans="1:5" x14ac:dyDescent="0.2">
      <c r="A75" s="236"/>
      <c r="B75" s="259"/>
      <c r="C75" s="237"/>
      <c r="D75" s="238"/>
      <c r="E75" s="70">
        <f t="shared" si="1"/>
        <v>0</v>
      </c>
    </row>
    <row r="76" spans="1:5" x14ac:dyDescent="0.2">
      <c r="A76" s="233" t="s">
        <v>35</v>
      </c>
      <c r="B76" s="259"/>
      <c r="C76" s="234">
        <v>2200</v>
      </c>
      <c r="D76" s="166" t="s">
        <v>75</v>
      </c>
      <c r="E76" s="70">
        <f t="shared" si="1"/>
        <v>0</v>
      </c>
    </row>
    <row r="77" spans="1:5" x14ac:dyDescent="0.2">
      <c r="A77" s="233" t="s">
        <v>36</v>
      </c>
      <c r="B77" s="259"/>
      <c r="C77" s="234">
        <v>4500</v>
      </c>
      <c r="D77" s="166" t="s">
        <v>75</v>
      </c>
      <c r="E77" s="70">
        <f t="shared" si="1"/>
        <v>0</v>
      </c>
    </row>
    <row r="78" spans="1:5" x14ac:dyDescent="0.2">
      <c r="A78" s="233" t="s">
        <v>55</v>
      </c>
      <c r="B78" s="259"/>
      <c r="C78" s="234">
        <v>6800</v>
      </c>
      <c r="D78" s="166" t="s">
        <v>75</v>
      </c>
      <c r="E78" s="70">
        <f t="shared" si="1"/>
        <v>0</v>
      </c>
    </row>
    <row r="79" spans="1:5" x14ac:dyDescent="0.2">
      <c r="A79" s="233" t="s">
        <v>37</v>
      </c>
      <c r="B79" s="259"/>
      <c r="C79" s="234">
        <v>8000</v>
      </c>
      <c r="D79" s="166" t="s">
        <v>75</v>
      </c>
      <c r="E79" s="70">
        <f t="shared" si="1"/>
        <v>0</v>
      </c>
    </row>
    <row r="80" spans="1:5" x14ac:dyDescent="0.2">
      <c r="A80" s="236"/>
      <c r="B80" s="260"/>
      <c r="C80" s="243"/>
      <c r="D80" s="238"/>
      <c r="E80" s="70">
        <f t="shared" si="1"/>
        <v>0</v>
      </c>
    </row>
    <row r="81" spans="1:7" x14ac:dyDescent="0.2">
      <c r="A81" s="233" t="s">
        <v>60</v>
      </c>
      <c r="B81" s="259"/>
      <c r="C81" s="234">
        <v>3000</v>
      </c>
      <c r="D81" s="166" t="s">
        <v>75</v>
      </c>
      <c r="E81" s="70">
        <f t="shared" si="1"/>
        <v>0</v>
      </c>
    </row>
    <row r="82" spans="1:7" x14ac:dyDescent="0.2">
      <c r="A82" s="233" t="s">
        <v>61</v>
      </c>
      <c r="B82" s="259"/>
      <c r="C82" s="234">
        <v>5000</v>
      </c>
      <c r="D82" s="166" t="s">
        <v>75</v>
      </c>
      <c r="E82" s="70">
        <f t="shared" si="1"/>
        <v>0</v>
      </c>
    </row>
    <row r="83" spans="1:7" x14ac:dyDescent="0.2">
      <c r="A83" s="236"/>
      <c r="B83" s="260"/>
      <c r="C83" s="237"/>
      <c r="D83" s="238"/>
      <c r="E83" s="70">
        <f t="shared" si="1"/>
        <v>0</v>
      </c>
    </row>
    <row r="84" spans="1:7" x14ac:dyDescent="0.2">
      <c r="A84" s="236"/>
      <c r="B84" s="260"/>
      <c r="C84" s="237"/>
      <c r="D84" s="238"/>
      <c r="E84" s="70">
        <f t="shared" si="1"/>
        <v>0</v>
      </c>
    </row>
    <row r="85" spans="1:7" ht="15" thickBot="1" x14ac:dyDescent="0.25">
      <c r="A85" s="507" t="s">
        <v>389</v>
      </c>
      <c r="B85" s="508"/>
      <c r="C85" s="508"/>
      <c r="D85" s="509"/>
      <c r="E85" s="265">
        <f>SUM(E71:E84)</f>
        <v>0</v>
      </c>
    </row>
    <row r="86" spans="1:7" ht="15" thickBot="1" x14ac:dyDescent="0.25">
      <c r="A86" s="156" t="s">
        <v>386</v>
      </c>
      <c r="B86" s="455"/>
      <c r="C86" s="455"/>
      <c r="D86" s="455"/>
      <c r="E86" s="510"/>
      <c r="G86" s="274"/>
    </row>
    <row r="87" spans="1:7" x14ac:dyDescent="0.2">
      <c r="A87" s="230" t="s">
        <v>280</v>
      </c>
      <c r="B87" s="275"/>
      <c r="C87" s="231">
        <v>1700</v>
      </c>
      <c r="D87" s="58" t="s">
        <v>75</v>
      </c>
      <c r="E87" s="69">
        <f t="shared" ref="E87:E99" si="2">B87*C87</f>
        <v>0</v>
      </c>
    </row>
    <row r="88" spans="1:7" x14ac:dyDescent="0.2">
      <c r="A88" s="233" t="s">
        <v>281</v>
      </c>
      <c r="B88" s="260"/>
      <c r="C88" s="234">
        <v>2000</v>
      </c>
      <c r="D88" s="166" t="s">
        <v>75</v>
      </c>
      <c r="E88" s="70">
        <f t="shared" si="2"/>
        <v>0</v>
      </c>
    </row>
    <row r="89" spans="1:7" x14ac:dyDescent="0.2">
      <c r="A89" s="233" t="s">
        <v>282</v>
      </c>
      <c r="B89" s="260"/>
      <c r="C89" s="234">
        <v>2800</v>
      </c>
      <c r="D89" s="166" t="s">
        <v>75</v>
      </c>
      <c r="E89" s="70">
        <f t="shared" si="2"/>
        <v>0</v>
      </c>
    </row>
    <row r="90" spans="1:7" x14ac:dyDescent="0.2">
      <c r="A90" s="233" t="s">
        <v>283</v>
      </c>
      <c r="B90" s="260"/>
      <c r="C90" s="234">
        <v>3500</v>
      </c>
      <c r="D90" s="166" t="s">
        <v>75</v>
      </c>
      <c r="E90" s="70">
        <f t="shared" si="2"/>
        <v>0</v>
      </c>
    </row>
    <row r="91" spans="1:7" x14ac:dyDescent="0.2">
      <c r="A91" s="233" t="s">
        <v>421</v>
      </c>
      <c r="B91" s="260"/>
      <c r="C91" s="237"/>
      <c r="D91" s="166" t="s">
        <v>75</v>
      </c>
      <c r="E91" s="70">
        <f t="shared" si="2"/>
        <v>0</v>
      </c>
    </row>
    <row r="92" spans="1:7" x14ac:dyDescent="0.2">
      <c r="A92" s="233" t="s">
        <v>422</v>
      </c>
      <c r="B92" s="260"/>
      <c r="C92" s="237"/>
      <c r="D92" s="166" t="s">
        <v>75</v>
      </c>
      <c r="E92" s="70">
        <f t="shared" si="2"/>
        <v>0</v>
      </c>
    </row>
    <row r="93" spans="1:7" x14ac:dyDescent="0.2">
      <c r="A93" s="233" t="s">
        <v>423</v>
      </c>
      <c r="B93" s="260"/>
      <c r="C93" s="237"/>
      <c r="D93" s="166" t="s">
        <v>75</v>
      </c>
      <c r="E93" s="70">
        <f t="shared" si="2"/>
        <v>0</v>
      </c>
    </row>
    <row r="94" spans="1:7" x14ac:dyDescent="0.2">
      <c r="A94" s="233" t="s">
        <v>432</v>
      </c>
      <c r="B94" s="260"/>
      <c r="C94" s="237"/>
      <c r="D94" s="166" t="s">
        <v>75</v>
      </c>
      <c r="E94" s="70">
        <f>C94*B94</f>
        <v>0</v>
      </c>
    </row>
    <row r="95" spans="1:7" x14ac:dyDescent="0.2">
      <c r="A95" s="236"/>
      <c r="B95" s="260"/>
      <c r="C95" s="237"/>
      <c r="D95" s="238"/>
      <c r="E95" s="70">
        <f t="shared" ref="E95:E96" si="3">C95*B95</f>
        <v>0</v>
      </c>
    </row>
    <row r="96" spans="1:7" x14ac:dyDescent="0.2">
      <c r="A96" s="236"/>
      <c r="B96" s="260"/>
      <c r="C96" s="237"/>
      <c r="D96" s="238"/>
      <c r="E96" s="70">
        <f t="shared" si="3"/>
        <v>0</v>
      </c>
    </row>
    <row r="97" spans="1:5" x14ac:dyDescent="0.2">
      <c r="A97" s="233" t="s">
        <v>193</v>
      </c>
      <c r="B97" s="276"/>
      <c r="C97" s="234">
        <v>65</v>
      </c>
      <c r="D97" s="166" t="s">
        <v>75</v>
      </c>
      <c r="E97" s="70">
        <f t="shared" si="2"/>
        <v>0</v>
      </c>
    </row>
    <row r="98" spans="1:5" x14ac:dyDescent="0.2">
      <c r="A98" s="236"/>
      <c r="B98" s="260"/>
      <c r="C98" s="237"/>
      <c r="D98" s="238"/>
      <c r="E98" s="70">
        <f t="shared" si="2"/>
        <v>0</v>
      </c>
    </row>
    <row r="99" spans="1:5" x14ac:dyDescent="0.2">
      <c r="A99" s="236"/>
      <c r="B99" s="260"/>
      <c r="C99" s="237"/>
      <c r="D99" s="238"/>
      <c r="E99" s="70">
        <f t="shared" si="2"/>
        <v>0</v>
      </c>
    </row>
    <row r="100" spans="1:5" ht="14.45" customHeight="1" thickBot="1" x14ac:dyDescent="0.25">
      <c r="A100" s="507" t="s">
        <v>390</v>
      </c>
      <c r="B100" s="508"/>
      <c r="C100" s="508"/>
      <c r="D100" s="509"/>
      <c r="E100" s="265">
        <f>SUM(E87:E99)</f>
        <v>0</v>
      </c>
    </row>
    <row r="101" spans="1:5" ht="15" thickBot="1" x14ac:dyDescent="0.25">
      <c r="A101" s="156" t="s">
        <v>279</v>
      </c>
      <c r="B101" s="455"/>
      <c r="C101" s="455"/>
      <c r="D101" s="455"/>
      <c r="E101" s="510"/>
    </row>
    <row r="102" spans="1:5" ht="25.5" x14ac:dyDescent="0.2">
      <c r="A102" s="230" t="s">
        <v>62</v>
      </c>
      <c r="B102" s="275"/>
      <c r="C102" s="231">
        <v>25000</v>
      </c>
      <c r="D102" s="58" t="s">
        <v>75</v>
      </c>
      <c r="E102" s="69">
        <f>B102*C102</f>
        <v>0</v>
      </c>
    </row>
    <row r="103" spans="1:5" ht="51" x14ac:dyDescent="0.2">
      <c r="A103" s="233" t="s">
        <v>59</v>
      </c>
      <c r="B103" s="259"/>
      <c r="C103" s="234">
        <v>4750</v>
      </c>
      <c r="D103" s="166" t="s">
        <v>75</v>
      </c>
      <c r="E103" s="70">
        <f>B103*C103</f>
        <v>0</v>
      </c>
    </row>
    <row r="104" spans="1:5" ht="15" thickBot="1" x14ac:dyDescent="0.25">
      <c r="A104" s="277"/>
      <c r="B104" s="262"/>
      <c r="C104" s="278"/>
      <c r="D104" s="279"/>
      <c r="E104" s="83">
        <f>B104*C104</f>
        <v>0</v>
      </c>
    </row>
    <row r="105" spans="1:5" ht="15" thickBot="1" x14ac:dyDescent="0.25">
      <c r="A105" s="162" t="s">
        <v>433</v>
      </c>
      <c r="B105" s="455"/>
      <c r="C105" s="455"/>
      <c r="D105" s="455"/>
      <c r="E105" s="510"/>
    </row>
    <row r="106" spans="1:5" x14ac:dyDescent="0.2">
      <c r="A106" s="280"/>
      <c r="B106" s="258"/>
      <c r="C106" s="281"/>
      <c r="D106" s="282"/>
      <c r="E106" s="69">
        <f>B106*C106</f>
        <v>0</v>
      </c>
    </row>
    <row r="107" spans="1:5" x14ac:dyDescent="0.2">
      <c r="A107" s="236"/>
      <c r="B107" s="260"/>
      <c r="C107" s="243"/>
      <c r="D107" s="238"/>
      <c r="E107" s="70">
        <f>B107*C107</f>
        <v>0</v>
      </c>
    </row>
    <row r="108" spans="1:5" ht="15" thickBot="1" x14ac:dyDescent="0.25">
      <c r="A108" s="507" t="s">
        <v>391</v>
      </c>
      <c r="B108" s="508"/>
      <c r="C108" s="508"/>
      <c r="D108" s="509"/>
      <c r="E108" s="265">
        <f>SUM(E102:E107)</f>
        <v>0</v>
      </c>
    </row>
    <row r="109" spans="1:5" ht="15" thickBot="1" x14ac:dyDescent="0.25">
      <c r="A109" s="156" t="s">
        <v>234</v>
      </c>
      <c r="B109" s="455"/>
      <c r="C109" s="455"/>
      <c r="D109" s="455"/>
      <c r="E109" s="510"/>
    </row>
    <row r="110" spans="1:5" x14ac:dyDescent="0.2">
      <c r="A110" s="230" t="s">
        <v>38</v>
      </c>
      <c r="B110" s="258"/>
      <c r="C110" s="231">
        <v>500</v>
      </c>
      <c r="D110" s="58" t="s">
        <v>75</v>
      </c>
      <c r="E110" s="69">
        <f t="shared" ref="E110:E123" si="4">B110*C110</f>
        <v>0</v>
      </c>
    </row>
    <row r="111" spans="1:5" x14ac:dyDescent="0.2">
      <c r="A111" s="233" t="s">
        <v>39</v>
      </c>
      <c r="B111" s="259"/>
      <c r="C111" s="234">
        <v>350</v>
      </c>
      <c r="D111" s="166" t="s">
        <v>75</v>
      </c>
      <c r="E111" s="70">
        <f t="shared" si="4"/>
        <v>0</v>
      </c>
    </row>
    <row r="112" spans="1:5" x14ac:dyDescent="0.2">
      <c r="A112" s="233" t="s">
        <v>40</v>
      </c>
      <c r="B112" s="259"/>
      <c r="C112" s="234">
        <v>200</v>
      </c>
      <c r="D112" s="166" t="s">
        <v>75</v>
      </c>
      <c r="E112" s="70">
        <f t="shared" si="4"/>
        <v>0</v>
      </c>
    </row>
    <row r="113" spans="1:5" x14ac:dyDescent="0.2">
      <c r="A113" s="233" t="s">
        <v>41</v>
      </c>
      <c r="B113" s="259"/>
      <c r="C113" s="234">
        <v>300</v>
      </c>
      <c r="D113" s="166" t="s">
        <v>75</v>
      </c>
      <c r="E113" s="70">
        <f t="shared" si="4"/>
        <v>0</v>
      </c>
    </row>
    <row r="114" spans="1:5" x14ac:dyDescent="0.2">
      <c r="A114" s="233" t="s">
        <v>33</v>
      </c>
      <c r="B114" s="259"/>
      <c r="C114" s="234">
        <v>3.5</v>
      </c>
      <c r="D114" s="166" t="s">
        <v>0</v>
      </c>
      <c r="E114" s="70">
        <f t="shared" si="4"/>
        <v>0</v>
      </c>
    </row>
    <row r="115" spans="1:5" x14ac:dyDescent="0.2">
      <c r="A115" s="233" t="s">
        <v>273</v>
      </c>
      <c r="B115" s="259"/>
      <c r="C115" s="234">
        <v>1100</v>
      </c>
      <c r="D115" s="166" t="s">
        <v>274</v>
      </c>
      <c r="E115" s="70">
        <f t="shared" si="4"/>
        <v>0</v>
      </c>
    </row>
    <row r="116" spans="1:5" ht="15.75" x14ac:dyDescent="0.3">
      <c r="A116" s="283" t="s">
        <v>367</v>
      </c>
      <c r="B116" s="259"/>
      <c r="C116" s="234">
        <v>500000</v>
      </c>
      <c r="D116" s="166" t="s">
        <v>75</v>
      </c>
      <c r="E116" s="70">
        <f t="shared" si="4"/>
        <v>0</v>
      </c>
    </row>
    <row r="117" spans="1:5" s="1" customFormat="1" x14ac:dyDescent="0.2">
      <c r="A117" s="233" t="s">
        <v>275</v>
      </c>
      <c r="B117" s="259"/>
      <c r="C117" s="234">
        <v>250000</v>
      </c>
      <c r="D117" s="284" t="s">
        <v>75</v>
      </c>
      <c r="E117" s="70">
        <f t="shared" si="4"/>
        <v>0</v>
      </c>
    </row>
    <row r="118" spans="1:5" s="1" customFormat="1" x14ac:dyDescent="0.2">
      <c r="A118" s="233" t="s">
        <v>276</v>
      </c>
      <c r="B118" s="259"/>
      <c r="C118" s="234">
        <v>1.25</v>
      </c>
      <c r="D118" s="284" t="s">
        <v>277</v>
      </c>
      <c r="E118" s="70">
        <f t="shared" si="4"/>
        <v>0</v>
      </c>
    </row>
    <row r="119" spans="1:5" s="1" customFormat="1" x14ac:dyDescent="0.2">
      <c r="A119" s="233" t="s">
        <v>424</v>
      </c>
      <c r="B119" s="259"/>
      <c r="C119" s="234">
        <v>5000</v>
      </c>
      <c r="D119" s="284" t="s">
        <v>75</v>
      </c>
      <c r="E119" s="70">
        <f t="shared" si="4"/>
        <v>0</v>
      </c>
    </row>
    <row r="120" spans="1:5" x14ac:dyDescent="0.2">
      <c r="A120" s="233" t="s">
        <v>134</v>
      </c>
      <c r="B120" s="260"/>
      <c r="C120" s="237"/>
      <c r="D120" s="166" t="s">
        <v>180</v>
      </c>
      <c r="E120" s="70">
        <f t="shared" si="4"/>
        <v>0</v>
      </c>
    </row>
    <row r="121" spans="1:5" x14ac:dyDescent="0.2">
      <c r="A121" s="236"/>
      <c r="B121" s="260"/>
      <c r="C121" s="237"/>
      <c r="D121" s="238"/>
      <c r="E121" s="70">
        <f t="shared" si="4"/>
        <v>0</v>
      </c>
    </row>
    <row r="122" spans="1:5" x14ac:dyDescent="0.2">
      <c r="A122" s="236"/>
      <c r="B122" s="260"/>
      <c r="C122" s="237"/>
      <c r="D122" s="238"/>
      <c r="E122" s="70">
        <f t="shared" si="4"/>
        <v>0</v>
      </c>
    </row>
    <row r="123" spans="1:5" x14ac:dyDescent="0.2">
      <c r="A123" s="236"/>
      <c r="B123" s="260"/>
      <c r="C123" s="237"/>
      <c r="D123" s="238"/>
      <c r="E123" s="70">
        <f t="shared" si="4"/>
        <v>0</v>
      </c>
    </row>
    <row r="124" spans="1:5" ht="15" thickBot="1" x14ac:dyDescent="0.25">
      <c r="A124" s="507" t="s">
        <v>322</v>
      </c>
      <c r="B124" s="508"/>
      <c r="C124" s="508"/>
      <c r="D124" s="509"/>
      <c r="E124" s="265">
        <f>SUM(E110:E123)</f>
        <v>0</v>
      </c>
    </row>
    <row r="125" spans="1:5" s="1" customFormat="1" ht="15" thickBot="1" x14ac:dyDescent="0.3">
      <c r="A125" s="493"/>
      <c r="B125" s="493"/>
      <c r="C125" s="493"/>
      <c r="D125" s="493"/>
      <c r="E125" s="493"/>
    </row>
    <row r="126" spans="1:5" ht="15.6" customHeight="1" thickTop="1" thickBot="1" x14ac:dyDescent="0.25">
      <c r="A126" s="2"/>
      <c r="B126" s="504" t="s">
        <v>42</v>
      </c>
      <c r="C126" s="505"/>
      <c r="D126" s="506"/>
      <c r="E126" s="285">
        <f>SUM(E42,E52,E69,E85,E100,E108,E124)</f>
        <v>0</v>
      </c>
    </row>
    <row r="127" spans="1:5" ht="15" thickTop="1" x14ac:dyDescent="0.2">
      <c r="A127" s="146"/>
      <c r="B127" s="248"/>
      <c r="C127" s="36"/>
      <c r="D127" s="286"/>
      <c r="E127" s="286"/>
    </row>
    <row r="128" spans="1:5" x14ac:dyDescent="0.2">
      <c r="A128" s="146"/>
      <c r="B128" s="447" t="s">
        <v>316</v>
      </c>
      <c r="C128" s="448"/>
      <c r="D128" s="449"/>
      <c r="E128" s="287">
        <f>E126*0.1</f>
        <v>0</v>
      </c>
    </row>
    <row r="129" spans="1:5" ht="15" thickBot="1" x14ac:dyDescent="0.25">
      <c r="A129" s="146"/>
      <c r="C129" s="472"/>
      <c r="D129" s="472"/>
      <c r="E129" s="220"/>
    </row>
    <row r="130" spans="1:5" ht="28.5" customHeight="1" thickBot="1" x14ac:dyDescent="0.25">
      <c r="A130" s="191"/>
      <c r="B130" s="511" t="s">
        <v>47</v>
      </c>
      <c r="C130" s="512"/>
      <c r="D130" s="513"/>
      <c r="E130" s="289">
        <f>SUM(E126,E128)</f>
        <v>0</v>
      </c>
    </row>
    <row r="132" spans="1:5" ht="15" thickBot="1" x14ac:dyDescent="0.25"/>
    <row r="133" spans="1:5" ht="15" thickBot="1" x14ac:dyDescent="0.25">
      <c r="A133" s="430" t="s">
        <v>458</v>
      </c>
      <c r="B133" s="431"/>
      <c r="C133" s="147">
        <f>SUM(C134:C136)</f>
        <v>0</v>
      </c>
    </row>
    <row r="134" spans="1:5" x14ac:dyDescent="0.2">
      <c r="A134" s="434" t="s">
        <v>308</v>
      </c>
      <c r="B134" s="435"/>
      <c r="C134" s="148">
        <f>IF(E130&lt;5000,E130*0.05,50000*0.05)</f>
        <v>0</v>
      </c>
    </row>
    <row r="135" spans="1:5" ht="15" x14ac:dyDescent="0.25">
      <c r="A135" s="423" t="s">
        <v>307</v>
      </c>
      <c r="B135" s="424"/>
      <c r="C135" s="149">
        <f>IF(E130&lt;=50000,0,IF(AND(E130&gt;50000,E130&lt;=250000),(E130-50000)*0.04,IF(E130&gt;250000,200000*0.04)))</f>
        <v>0</v>
      </c>
    </row>
    <row r="136" spans="1:5" ht="15.75" thickBot="1" x14ac:dyDescent="0.3">
      <c r="A136" s="425" t="s">
        <v>306</v>
      </c>
      <c r="B136" s="426"/>
      <c r="C136" s="150">
        <f>IF(E130&lt;=250000,0,(E130-250000)*0.03)</f>
        <v>0</v>
      </c>
    </row>
  </sheetData>
  <sheetProtection algorithmName="SHA-512" hashValue="OOOOAboTJnQWiAhQO+3vC347oxuRmxKy54aGWAA11xmIs6kLeb+XH23yOlfh5pUGtFugozC4vayPMzCCnq8z/A==" saltValue="IgJvh06+rSurAkTMe/z5qA==" spinCount="100000" sheet="1" selectLockedCells="1"/>
  <mergeCells count="31">
    <mergeCell ref="A42:D42"/>
    <mergeCell ref="A52:D52"/>
    <mergeCell ref="A69:D69"/>
    <mergeCell ref="A85:D85"/>
    <mergeCell ref="A100:D100"/>
    <mergeCell ref="B49:E49"/>
    <mergeCell ref="A134:B134"/>
    <mergeCell ref="A135:B135"/>
    <mergeCell ref="A136:B136"/>
    <mergeCell ref="B130:D130"/>
    <mergeCell ref="C129:D129"/>
    <mergeCell ref="A133:B133"/>
    <mergeCell ref="B1:E1"/>
    <mergeCell ref="C3:E3"/>
    <mergeCell ref="C4:E4"/>
    <mergeCell ref="C5:E5"/>
    <mergeCell ref="B35:E35"/>
    <mergeCell ref="C2:E2"/>
    <mergeCell ref="B9:E9"/>
    <mergeCell ref="B128:D128"/>
    <mergeCell ref="A124:D124"/>
    <mergeCell ref="B126:D126"/>
    <mergeCell ref="A125:E125"/>
    <mergeCell ref="B43:E43"/>
    <mergeCell ref="B53:E53"/>
    <mergeCell ref="B105:E105"/>
    <mergeCell ref="B70:E70"/>
    <mergeCell ref="B86:E86"/>
    <mergeCell ref="A108:D108"/>
    <mergeCell ref="B109:E109"/>
    <mergeCell ref="B101:E101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&amp;L&amp;"Arial,Regular"&amp;8&amp;Z&amp;F&amp;C&amp;"Arial,Regular"&amp;P&amp;R&amp;"Arial,Regular"&amp;D</oddFooter>
  </headerFooter>
  <rowBreaks count="2" manualBreakCount="2">
    <brk id="69" max="16383" man="1"/>
    <brk id="10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145"/>
  <sheetViews>
    <sheetView zoomScaleNormal="100" workbookViewId="0">
      <selection activeCell="C2" sqref="C2:E2"/>
    </sheetView>
  </sheetViews>
  <sheetFormatPr defaultColWidth="9.140625" defaultRowHeight="14.25" x14ac:dyDescent="0.2"/>
  <cols>
    <col min="1" max="1" width="34.7109375" style="252" customWidth="1"/>
    <col min="2" max="2" width="12.7109375" style="193" customWidth="1"/>
    <col min="3" max="3" width="14.7109375" style="2" customWidth="1"/>
    <col min="4" max="4" width="6.7109375" style="2" customWidth="1"/>
    <col min="5" max="5" width="30.7109375" style="2" customWidth="1"/>
    <col min="6" max="16384" width="9.140625" style="2"/>
  </cols>
  <sheetData>
    <row r="1" spans="1:5" ht="30.6" customHeight="1" x14ac:dyDescent="0.2">
      <c r="B1" s="405" t="s">
        <v>315</v>
      </c>
      <c r="C1" s="405"/>
      <c r="D1" s="405"/>
      <c r="E1" s="405"/>
    </row>
    <row r="2" spans="1:5" x14ac:dyDescent="0.2">
      <c r="B2" s="290" t="s">
        <v>311</v>
      </c>
      <c r="C2" s="442"/>
      <c r="D2" s="442"/>
      <c r="E2" s="442"/>
    </row>
    <row r="3" spans="1:5" x14ac:dyDescent="0.2">
      <c r="B3" s="290" t="s">
        <v>312</v>
      </c>
      <c r="C3" s="443"/>
      <c r="D3" s="443"/>
      <c r="E3" s="443"/>
    </row>
    <row r="4" spans="1:5" ht="15" thickBot="1" x14ac:dyDescent="0.25">
      <c r="B4" s="290" t="s">
        <v>314</v>
      </c>
      <c r="C4" s="443"/>
      <c r="D4" s="443"/>
      <c r="E4" s="443"/>
    </row>
    <row r="5" spans="1:5" ht="16.5" thickBot="1" x14ac:dyDescent="0.25">
      <c r="A5" s="291" t="s">
        <v>49</v>
      </c>
      <c r="B5" s="290" t="s">
        <v>313</v>
      </c>
      <c r="C5" s="443"/>
      <c r="D5" s="443"/>
      <c r="E5" s="443"/>
    </row>
    <row r="6" spans="1:5" ht="3.6" customHeight="1" thickBot="1" x14ac:dyDescent="0.25">
      <c r="B6" s="292"/>
      <c r="C6" s="255"/>
      <c r="D6" s="255"/>
      <c r="E6" s="255"/>
    </row>
    <row r="7" spans="1:5" ht="15.75" thickTop="1" thickBot="1" x14ac:dyDescent="0.25">
      <c r="A7" s="97" t="s">
        <v>3</v>
      </c>
      <c r="B7" s="293" t="s">
        <v>5</v>
      </c>
      <c r="C7" s="99" t="s">
        <v>4</v>
      </c>
      <c r="D7" s="99" t="s">
        <v>6</v>
      </c>
      <c r="E7" s="100" t="s">
        <v>7</v>
      </c>
    </row>
    <row r="8" spans="1:5" ht="3.6" customHeight="1" thickTop="1" thickBot="1" x14ac:dyDescent="0.25">
      <c r="A8" s="453"/>
      <c r="B8" s="453"/>
      <c r="C8" s="453"/>
      <c r="D8" s="453"/>
      <c r="E8" s="453"/>
    </row>
    <row r="9" spans="1:5" ht="15" thickBot="1" x14ac:dyDescent="0.25">
      <c r="A9" s="156" t="s">
        <v>272</v>
      </c>
      <c r="B9" s="455"/>
      <c r="C9" s="455"/>
      <c r="D9" s="455"/>
      <c r="E9" s="510"/>
    </row>
    <row r="10" spans="1:5" x14ac:dyDescent="0.2">
      <c r="A10" s="230" t="s">
        <v>416</v>
      </c>
      <c r="B10" s="282"/>
      <c r="C10" s="231">
        <v>31</v>
      </c>
      <c r="D10" s="58" t="s">
        <v>1</v>
      </c>
      <c r="E10" s="69">
        <f>B10*C10</f>
        <v>0</v>
      </c>
    </row>
    <row r="11" spans="1:5" x14ac:dyDescent="0.2">
      <c r="A11" s="233" t="s">
        <v>417</v>
      </c>
      <c r="B11" s="238"/>
      <c r="C11" s="234">
        <v>42</v>
      </c>
      <c r="D11" s="166" t="s">
        <v>1</v>
      </c>
      <c r="E11" s="70">
        <f t="shared" ref="E11:E80" si="0">B11*C11</f>
        <v>0</v>
      </c>
    </row>
    <row r="12" spans="1:5" x14ac:dyDescent="0.2">
      <c r="A12" s="233" t="s">
        <v>419</v>
      </c>
      <c r="B12" s="238"/>
      <c r="C12" s="234">
        <v>55</v>
      </c>
      <c r="D12" s="166" t="s">
        <v>1</v>
      </c>
      <c r="E12" s="70">
        <f t="shared" si="0"/>
        <v>0</v>
      </c>
    </row>
    <row r="13" spans="1:5" x14ac:dyDescent="0.2">
      <c r="A13" s="233" t="s">
        <v>418</v>
      </c>
      <c r="B13" s="238"/>
      <c r="C13" s="234">
        <v>62</v>
      </c>
      <c r="D13" s="166" t="s">
        <v>1</v>
      </c>
      <c r="E13" s="70">
        <f t="shared" si="0"/>
        <v>0</v>
      </c>
    </row>
    <row r="14" spans="1:5" x14ac:dyDescent="0.2">
      <c r="A14" s="233" t="s">
        <v>420</v>
      </c>
      <c r="B14" s="238"/>
      <c r="C14" s="234">
        <v>68</v>
      </c>
      <c r="D14" s="166" t="s">
        <v>1</v>
      </c>
      <c r="E14" s="70">
        <f t="shared" si="0"/>
        <v>0</v>
      </c>
    </row>
    <row r="15" spans="1:5" x14ac:dyDescent="0.2">
      <c r="A15" s="236"/>
      <c r="B15" s="238"/>
      <c r="C15" s="237"/>
      <c r="D15" s="238"/>
      <c r="E15" s="70">
        <f t="shared" si="0"/>
        <v>0</v>
      </c>
    </row>
    <row r="16" spans="1:5" x14ac:dyDescent="0.2">
      <c r="A16" s="233" t="s">
        <v>51</v>
      </c>
      <c r="B16" s="238"/>
      <c r="C16" s="234">
        <v>84</v>
      </c>
      <c r="D16" s="166" t="s">
        <v>1</v>
      </c>
      <c r="E16" s="70">
        <f t="shared" si="0"/>
        <v>0</v>
      </c>
    </row>
    <row r="17" spans="1:5" x14ac:dyDescent="0.2">
      <c r="A17" s="233" t="s">
        <v>52</v>
      </c>
      <c r="B17" s="238"/>
      <c r="C17" s="234">
        <v>106</v>
      </c>
      <c r="D17" s="166" t="s">
        <v>1</v>
      </c>
      <c r="E17" s="70">
        <f t="shared" si="0"/>
        <v>0</v>
      </c>
    </row>
    <row r="18" spans="1:5" x14ac:dyDescent="0.2">
      <c r="A18" s="233" t="s">
        <v>54</v>
      </c>
      <c r="B18" s="238"/>
      <c r="C18" s="234">
        <v>124</v>
      </c>
      <c r="D18" s="166" t="s">
        <v>1</v>
      </c>
      <c r="E18" s="70">
        <f t="shared" si="0"/>
        <v>0</v>
      </c>
    </row>
    <row r="19" spans="1:5" x14ac:dyDescent="0.2">
      <c r="A19" s="233" t="s">
        <v>53</v>
      </c>
      <c r="B19" s="294"/>
      <c r="C19" s="234">
        <v>289</v>
      </c>
      <c r="D19" s="166" t="s">
        <v>1</v>
      </c>
      <c r="E19" s="70">
        <f t="shared" si="0"/>
        <v>0</v>
      </c>
    </row>
    <row r="20" spans="1:5" x14ac:dyDescent="0.2">
      <c r="A20" s="236"/>
      <c r="B20" s="294"/>
      <c r="C20" s="237"/>
      <c r="D20" s="238"/>
      <c r="E20" s="70">
        <f t="shared" si="0"/>
        <v>0</v>
      </c>
    </row>
    <row r="21" spans="1:5" x14ac:dyDescent="0.2">
      <c r="A21" s="233" t="s">
        <v>368</v>
      </c>
      <c r="B21" s="238"/>
      <c r="C21" s="234">
        <v>31</v>
      </c>
      <c r="D21" s="166" t="s">
        <v>1</v>
      </c>
      <c r="E21" s="70">
        <f t="shared" si="0"/>
        <v>0</v>
      </c>
    </row>
    <row r="22" spans="1:5" x14ac:dyDescent="0.2">
      <c r="A22" s="233" t="s">
        <v>385</v>
      </c>
      <c r="B22" s="238"/>
      <c r="C22" s="234">
        <v>42</v>
      </c>
      <c r="D22" s="166" t="s">
        <v>1</v>
      </c>
      <c r="E22" s="70">
        <f t="shared" si="0"/>
        <v>0</v>
      </c>
    </row>
    <row r="23" spans="1:5" x14ac:dyDescent="0.2">
      <c r="A23" s="233" t="s">
        <v>384</v>
      </c>
      <c r="B23" s="238"/>
      <c r="C23" s="234">
        <v>55</v>
      </c>
      <c r="D23" s="166" t="s">
        <v>1</v>
      </c>
      <c r="E23" s="70">
        <f t="shared" si="0"/>
        <v>0</v>
      </c>
    </row>
    <row r="24" spans="1:5" x14ac:dyDescent="0.2">
      <c r="A24" s="233" t="s">
        <v>383</v>
      </c>
      <c r="B24" s="238"/>
      <c r="C24" s="234">
        <v>62</v>
      </c>
      <c r="D24" s="166" t="s">
        <v>1</v>
      </c>
      <c r="E24" s="70">
        <f t="shared" si="0"/>
        <v>0</v>
      </c>
    </row>
    <row r="25" spans="1:5" x14ac:dyDescent="0.2">
      <c r="A25" s="233" t="s">
        <v>382</v>
      </c>
      <c r="B25" s="238"/>
      <c r="C25" s="234">
        <v>68</v>
      </c>
      <c r="D25" s="166" t="s">
        <v>1</v>
      </c>
      <c r="E25" s="70">
        <f t="shared" si="0"/>
        <v>0</v>
      </c>
    </row>
    <row r="26" spans="1:5" x14ac:dyDescent="0.2">
      <c r="A26" s="233" t="s">
        <v>381</v>
      </c>
      <c r="B26" s="238"/>
      <c r="C26" s="234">
        <v>84</v>
      </c>
      <c r="D26" s="166" t="s">
        <v>1</v>
      </c>
      <c r="E26" s="70">
        <f t="shared" si="0"/>
        <v>0</v>
      </c>
    </row>
    <row r="27" spans="1:5" x14ac:dyDescent="0.2">
      <c r="A27" s="233" t="s">
        <v>380</v>
      </c>
      <c r="B27" s="238"/>
      <c r="C27" s="234">
        <v>106</v>
      </c>
      <c r="D27" s="166" t="s">
        <v>1</v>
      </c>
      <c r="E27" s="70">
        <f t="shared" si="0"/>
        <v>0</v>
      </c>
    </row>
    <row r="28" spans="1:5" x14ac:dyDescent="0.2">
      <c r="A28" s="233" t="s">
        <v>378</v>
      </c>
      <c r="B28" s="238"/>
      <c r="C28" s="234">
        <v>124</v>
      </c>
      <c r="D28" s="166" t="s">
        <v>1</v>
      </c>
      <c r="E28" s="70">
        <f t="shared" si="0"/>
        <v>0</v>
      </c>
    </row>
    <row r="29" spans="1:5" x14ac:dyDescent="0.2">
      <c r="A29" s="233" t="s">
        <v>379</v>
      </c>
      <c r="B29" s="294"/>
      <c r="C29" s="234">
        <v>289</v>
      </c>
      <c r="D29" s="166" t="s">
        <v>1</v>
      </c>
      <c r="E29" s="70">
        <f t="shared" si="0"/>
        <v>0</v>
      </c>
    </row>
    <row r="30" spans="1:5" x14ac:dyDescent="0.2">
      <c r="A30" s="236"/>
      <c r="B30" s="294"/>
      <c r="C30" s="237"/>
      <c r="D30" s="238"/>
      <c r="E30" s="70">
        <f t="shared" si="0"/>
        <v>0</v>
      </c>
    </row>
    <row r="31" spans="1:5" x14ac:dyDescent="0.2">
      <c r="A31" s="295" t="s">
        <v>392</v>
      </c>
      <c r="B31" s="8"/>
      <c r="C31" s="296">
        <v>31</v>
      </c>
      <c r="D31" s="59" t="s">
        <v>1</v>
      </c>
      <c r="E31" s="70">
        <f t="shared" si="0"/>
        <v>0</v>
      </c>
    </row>
    <row r="32" spans="1:5" x14ac:dyDescent="0.2">
      <c r="A32" s="233" t="s">
        <v>376</v>
      </c>
      <c r="B32" s="238"/>
      <c r="C32" s="234">
        <v>42</v>
      </c>
      <c r="D32" s="166" t="s">
        <v>1</v>
      </c>
      <c r="E32" s="70">
        <f t="shared" si="0"/>
        <v>0</v>
      </c>
    </row>
    <row r="33" spans="1:5" x14ac:dyDescent="0.2">
      <c r="A33" s="233" t="s">
        <v>375</v>
      </c>
      <c r="B33" s="238"/>
      <c r="C33" s="234">
        <v>55</v>
      </c>
      <c r="D33" s="166" t="s">
        <v>1</v>
      </c>
      <c r="E33" s="70">
        <f t="shared" si="0"/>
        <v>0</v>
      </c>
    </row>
    <row r="34" spans="1:5" x14ac:dyDescent="0.2">
      <c r="A34" s="233" t="s">
        <v>374</v>
      </c>
      <c r="B34" s="238"/>
      <c r="C34" s="234">
        <v>62</v>
      </c>
      <c r="D34" s="166" t="s">
        <v>1</v>
      </c>
      <c r="E34" s="70">
        <f t="shared" si="0"/>
        <v>0</v>
      </c>
    </row>
    <row r="35" spans="1:5" x14ac:dyDescent="0.2">
      <c r="A35" s="266" t="s">
        <v>373</v>
      </c>
      <c r="B35" s="170"/>
      <c r="C35" s="297">
        <v>68</v>
      </c>
      <c r="D35" s="298" t="s">
        <v>1</v>
      </c>
      <c r="E35" s="299">
        <f t="shared" si="0"/>
        <v>0</v>
      </c>
    </row>
    <row r="36" spans="1:5" x14ac:dyDescent="0.2">
      <c r="A36" s="233" t="s">
        <v>372</v>
      </c>
      <c r="B36" s="238"/>
      <c r="C36" s="234">
        <v>84</v>
      </c>
      <c r="D36" s="166" t="s">
        <v>1</v>
      </c>
      <c r="E36" s="70">
        <f t="shared" si="0"/>
        <v>0</v>
      </c>
    </row>
    <row r="37" spans="1:5" x14ac:dyDescent="0.2">
      <c r="A37" s="266" t="s">
        <v>371</v>
      </c>
      <c r="B37" s="170"/>
      <c r="C37" s="297">
        <v>106</v>
      </c>
      <c r="D37" s="298" t="s">
        <v>1</v>
      </c>
      <c r="E37" s="299">
        <f t="shared" si="0"/>
        <v>0</v>
      </c>
    </row>
    <row r="38" spans="1:5" x14ac:dyDescent="0.2">
      <c r="A38" s="233" t="s">
        <v>370</v>
      </c>
      <c r="B38" s="238"/>
      <c r="C38" s="234">
        <v>124</v>
      </c>
      <c r="D38" s="166" t="s">
        <v>1</v>
      </c>
      <c r="E38" s="70">
        <f t="shared" si="0"/>
        <v>0</v>
      </c>
    </row>
    <row r="39" spans="1:5" x14ac:dyDescent="0.2">
      <c r="A39" s="295" t="s">
        <v>369</v>
      </c>
      <c r="B39" s="300"/>
      <c r="C39" s="296">
        <v>289</v>
      </c>
      <c r="D39" s="59" t="s">
        <v>1</v>
      </c>
      <c r="E39" s="271">
        <f t="shared" si="0"/>
        <v>0</v>
      </c>
    </row>
    <row r="40" spans="1:5" x14ac:dyDescent="0.2">
      <c r="A40" s="236"/>
      <c r="B40" s="294"/>
      <c r="C40" s="237"/>
      <c r="D40" s="238"/>
      <c r="E40" s="70">
        <f>B40*C40</f>
        <v>0</v>
      </c>
    </row>
    <row r="41" spans="1:5" ht="15" thickBot="1" x14ac:dyDescent="0.25">
      <c r="A41" s="236"/>
      <c r="B41" s="294"/>
      <c r="C41" s="237"/>
      <c r="D41" s="238"/>
      <c r="E41" s="70">
        <f>B41*C41</f>
        <v>0</v>
      </c>
    </row>
    <row r="42" spans="1:5" ht="14.45" customHeight="1" thickTop="1" thickBot="1" x14ac:dyDescent="0.25">
      <c r="A42" s="521" t="s">
        <v>402</v>
      </c>
      <c r="B42" s="522"/>
      <c r="C42" s="522"/>
      <c r="D42" s="523"/>
      <c r="E42" s="301">
        <f>SUM(E10:E35,E36:E41)</f>
        <v>0</v>
      </c>
    </row>
    <row r="43" spans="1:5" ht="3.6" customHeight="1" thickBot="1" x14ac:dyDescent="0.25">
      <c r="A43" s="519"/>
      <c r="B43" s="519"/>
      <c r="C43" s="519"/>
      <c r="D43" s="519"/>
      <c r="E43" s="519"/>
    </row>
    <row r="44" spans="1:5" ht="15" thickBot="1" x14ac:dyDescent="0.25">
      <c r="A44" s="156" t="s">
        <v>271</v>
      </c>
      <c r="B44" s="517"/>
      <c r="C44" s="518"/>
      <c r="D44" s="518"/>
      <c r="E44" s="518"/>
    </row>
    <row r="45" spans="1:5" x14ac:dyDescent="0.2">
      <c r="A45" s="230" t="s">
        <v>396</v>
      </c>
      <c r="B45" s="282"/>
      <c r="C45" s="231">
        <v>1750</v>
      </c>
      <c r="D45" s="58" t="s">
        <v>75</v>
      </c>
      <c r="E45" s="69">
        <f t="shared" si="0"/>
        <v>0</v>
      </c>
    </row>
    <row r="46" spans="1:5" x14ac:dyDescent="0.2">
      <c r="A46" s="233" t="s">
        <v>395</v>
      </c>
      <c r="B46" s="238"/>
      <c r="C46" s="234">
        <v>2000</v>
      </c>
      <c r="D46" s="166" t="s">
        <v>75</v>
      </c>
      <c r="E46" s="70">
        <f t="shared" si="0"/>
        <v>0</v>
      </c>
    </row>
    <row r="47" spans="1:5" x14ac:dyDescent="0.2">
      <c r="A47" s="233" t="s">
        <v>394</v>
      </c>
      <c r="B47" s="238"/>
      <c r="C47" s="234">
        <v>2250</v>
      </c>
      <c r="D47" s="166" t="s">
        <v>75</v>
      </c>
      <c r="E47" s="70">
        <f t="shared" si="0"/>
        <v>0</v>
      </c>
    </row>
    <row r="48" spans="1:5" x14ac:dyDescent="0.2">
      <c r="A48" s="233" t="s">
        <v>65</v>
      </c>
      <c r="B48" s="238"/>
      <c r="C48" s="234">
        <v>2500</v>
      </c>
      <c r="D48" s="166" t="s">
        <v>75</v>
      </c>
      <c r="E48" s="70">
        <f t="shared" si="0"/>
        <v>0</v>
      </c>
    </row>
    <row r="49" spans="1:5" ht="15" thickBot="1" x14ac:dyDescent="0.25">
      <c r="A49" s="233" t="s">
        <v>393</v>
      </c>
      <c r="B49" s="238"/>
      <c r="C49" s="234">
        <v>2750</v>
      </c>
      <c r="D49" s="166" t="s">
        <v>75</v>
      </c>
      <c r="E49" s="70">
        <f t="shared" si="0"/>
        <v>0</v>
      </c>
    </row>
    <row r="50" spans="1:5" ht="15" thickBot="1" x14ac:dyDescent="0.25">
      <c r="A50" s="156" t="s">
        <v>426</v>
      </c>
      <c r="B50" s="517"/>
      <c r="C50" s="518"/>
      <c r="D50" s="518"/>
      <c r="E50" s="518"/>
    </row>
    <row r="51" spans="1:5" x14ac:dyDescent="0.2">
      <c r="A51" s="236"/>
      <c r="B51" s="238"/>
      <c r="C51" s="237"/>
      <c r="D51" s="238"/>
      <c r="E51" s="70">
        <f t="shared" si="0"/>
        <v>0</v>
      </c>
    </row>
    <row r="52" spans="1:5" x14ac:dyDescent="0.2">
      <c r="A52" s="236"/>
      <c r="B52" s="238"/>
      <c r="C52" s="237"/>
      <c r="D52" s="238"/>
      <c r="E52" s="70">
        <f t="shared" si="0"/>
        <v>0</v>
      </c>
    </row>
    <row r="53" spans="1:5" ht="15" thickBot="1" x14ac:dyDescent="0.25">
      <c r="A53" s="236"/>
      <c r="B53" s="238"/>
      <c r="C53" s="237"/>
      <c r="D53" s="238"/>
      <c r="E53" s="70">
        <f t="shared" si="0"/>
        <v>0</v>
      </c>
    </row>
    <row r="54" spans="1:5" ht="14.45" customHeight="1" thickTop="1" thickBot="1" x14ac:dyDescent="0.25">
      <c r="A54" s="521" t="s">
        <v>401</v>
      </c>
      <c r="B54" s="522"/>
      <c r="C54" s="522"/>
      <c r="D54" s="523"/>
      <c r="E54" s="302">
        <f>SUM(E45:E53)</f>
        <v>0</v>
      </c>
    </row>
    <row r="55" spans="1:5" ht="3.6" customHeight="1" thickBot="1" x14ac:dyDescent="0.25">
      <c r="A55" s="519"/>
      <c r="B55" s="519"/>
      <c r="C55" s="519"/>
      <c r="D55" s="519"/>
      <c r="E55" s="519"/>
    </row>
    <row r="56" spans="1:5" ht="15" thickBot="1" x14ac:dyDescent="0.25">
      <c r="A56" s="156" t="s">
        <v>404</v>
      </c>
      <c r="B56" s="517"/>
      <c r="C56" s="518"/>
      <c r="D56" s="518"/>
      <c r="E56" s="518"/>
    </row>
    <row r="57" spans="1:5" x14ac:dyDescent="0.2">
      <c r="A57" s="272" t="s">
        <v>187</v>
      </c>
      <c r="B57" s="282"/>
      <c r="C57" s="231">
        <v>1830</v>
      </c>
      <c r="D57" s="58" t="s">
        <v>75</v>
      </c>
      <c r="E57" s="69">
        <f t="shared" si="0"/>
        <v>0</v>
      </c>
    </row>
    <row r="58" spans="1:5" x14ac:dyDescent="0.2">
      <c r="A58" s="273" t="s">
        <v>186</v>
      </c>
      <c r="B58" s="238"/>
      <c r="C58" s="234">
        <v>479</v>
      </c>
      <c r="D58" s="166" t="s">
        <v>75</v>
      </c>
      <c r="E58" s="70">
        <f t="shared" si="0"/>
        <v>0</v>
      </c>
    </row>
    <row r="59" spans="1:5" x14ac:dyDescent="0.2">
      <c r="A59" s="273" t="s">
        <v>188</v>
      </c>
      <c r="B59" s="238"/>
      <c r="C59" s="234">
        <v>2031</v>
      </c>
      <c r="D59" s="166" t="s">
        <v>75</v>
      </c>
      <c r="E59" s="70">
        <f t="shared" si="0"/>
        <v>0</v>
      </c>
    </row>
    <row r="60" spans="1:5" x14ac:dyDescent="0.2">
      <c r="A60" s="303" t="s">
        <v>397</v>
      </c>
      <c r="B60" s="8"/>
      <c r="C60" s="234">
        <v>651</v>
      </c>
      <c r="D60" s="59" t="s">
        <v>75</v>
      </c>
      <c r="E60" s="70">
        <f t="shared" si="0"/>
        <v>0</v>
      </c>
    </row>
    <row r="61" spans="1:5" x14ac:dyDescent="0.2">
      <c r="A61" s="273" t="s">
        <v>189</v>
      </c>
      <c r="B61" s="238"/>
      <c r="C61" s="234">
        <v>2951</v>
      </c>
      <c r="D61" s="166" t="s">
        <v>75</v>
      </c>
      <c r="E61" s="70">
        <f t="shared" si="0"/>
        <v>0</v>
      </c>
    </row>
    <row r="62" spans="1:5" x14ac:dyDescent="0.2">
      <c r="A62" s="273" t="s">
        <v>190</v>
      </c>
      <c r="B62" s="238"/>
      <c r="C62" s="234">
        <v>1215</v>
      </c>
      <c r="D62" s="166" t="s">
        <v>75</v>
      </c>
      <c r="E62" s="70">
        <f t="shared" si="0"/>
        <v>0</v>
      </c>
    </row>
    <row r="63" spans="1:5" x14ac:dyDescent="0.2">
      <c r="A63" s="273" t="s">
        <v>191</v>
      </c>
      <c r="B63" s="238"/>
      <c r="C63" s="234">
        <v>3234</v>
      </c>
      <c r="D63" s="166" t="s">
        <v>75</v>
      </c>
      <c r="E63" s="70">
        <f t="shared" si="0"/>
        <v>0</v>
      </c>
    </row>
    <row r="64" spans="1:5" x14ac:dyDescent="0.2">
      <c r="A64" s="273" t="s">
        <v>192</v>
      </c>
      <c r="B64" s="238"/>
      <c r="C64" s="234">
        <v>1786</v>
      </c>
      <c r="D64" s="166" t="s">
        <v>75</v>
      </c>
      <c r="E64" s="70">
        <f t="shared" si="0"/>
        <v>0</v>
      </c>
    </row>
    <row r="65" spans="1:5" x14ac:dyDescent="0.2">
      <c r="A65" s="233" t="s">
        <v>428</v>
      </c>
      <c r="B65" s="238"/>
      <c r="C65" s="234">
        <v>2386</v>
      </c>
      <c r="D65" s="166" t="s">
        <v>75</v>
      </c>
      <c r="E65" s="70">
        <f t="shared" si="0"/>
        <v>0</v>
      </c>
    </row>
    <row r="66" spans="1:5" x14ac:dyDescent="0.2">
      <c r="A66" s="233" t="s">
        <v>429</v>
      </c>
      <c r="B66" s="238"/>
      <c r="C66" s="234">
        <v>3270</v>
      </c>
      <c r="D66" s="166" t="s">
        <v>75</v>
      </c>
      <c r="E66" s="70">
        <f t="shared" si="0"/>
        <v>0</v>
      </c>
    </row>
    <row r="67" spans="1:5" x14ac:dyDescent="0.2">
      <c r="A67" s="233" t="s">
        <v>430</v>
      </c>
      <c r="B67" s="238"/>
      <c r="C67" s="234">
        <v>5045</v>
      </c>
      <c r="D67" s="166" t="s">
        <v>75</v>
      </c>
      <c r="E67" s="70">
        <f t="shared" si="0"/>
        <v>0</v>
      </c>
    </row>
    <row r="68" spans="1:5" x14ac:dyDescent="0.2">
      <c r="A68" s="233" t="s">
        <v>431</v>
      </c>
      <c r="B68" s="238"/>
      <c r="C68" s="234">
        <v>6462</v>
      </c>
      <c r="D68" s="166" t="s">
        <v>75</v>
      </c>
      <c r="E68" s="70">
        <f t="shared" si="0"/>
        <v>0</v>
      </c>
    </row>
    <row r="69" spans="1:5" x14ac:dyDescent="0.2">
      <c r="A69" s="236"/>
      <c r="B69" s="238"/>
      <c r="C69" s="237"/>
      <c r="D69" s="238"/>
      <c r="E69" s="70">
        <f>C69*B69</f>
        <v>0</v>
      </c>
    </row>
    <row r="70" spans="1:5" x14ac:dyDescent="0.2">
      <c r="A70" s="236"/>
      <c r="B70" s="238"/>
      <c r="C70" s="237"/>
      <c r="D70" s="238"/>
      <c r="E70" s="70">
        <f>C70*B70</f>
        <v>0</v>
      </c>
    </row>
    <row r="71" spans="1:5" ht="15" thickBot="1" x14ac:dyDescent="0.25">
      <c r="A71" s="304"/>
      <c r="B71" s="238"/>
      <c r="C71" s="237"/>
      <c r="D71" s="238"/>
      <c r="E71" s="70">
        <f t="shared" si="0"/>
        <v>0</v>
      </c>
    </row>
    <row r="72" spans="1:5" ht="14.45" customHeight="1" thickTop="1" thickBot="1" x14ac:dyDescent="0.25">
      <c r="A72" s="521" t="s">
        <v>403</v>
      </c>
      <c r="B72" s="522"/>
      <c r="C72" s="522"/>
      <c r="D72" s="523"/>
      <c r="E72" s="302">
        <f>SUM(E57:E71)</f>
        <v>0</v>
      </c>
    </row>
    <row r="73" spans="1:5" ht="3.6" customHeight="1" thickBot="1" x14ac:dyDescent="0.25">
      <c r="A73" s="519"/>
      <c r="B73" s="519"/>
      <c r="C73" s="519"/>
      <c r="D73" s="519"/>
      <c r="E73" s="519"/>
    </row>
    <row r="74" spans="1:5" ht="15" thickBot="1" x14ac:dyDescent="0.25">
      <c r="A74" s="156" t="s">
        <v>278</v>
      </c>
      <c r="B74" s="517"/>
      <c r="C74" s="518"/>
      <c r="D74" s="518"/>
      <c r="E74" s="518"/>
    </row>
    <row r="75" spans="1:5" x14ac:dyDescent="0.2">
      <c r="A75" s="230" t="s">
        <v>400</v>
      </c>
      <c r="B75" s="282"/>
      <c r="C75" s="231">
        <v>700</v>
      </c>
      <c r="D75" s="58" t="s">
        <v>75</v>
      </c>
      <c r="E75" s="69">
        <f t="shared" si="0"/>
        <v>0</v>
      </c>
    </row>
    <row r="76" spans="1:5" x14ac:dyDescent="0.2">
      <c r="A76" s="233" t="s">
        <v>399</v>
      </c>
      <c r="B76" s="238"/>
      <c r="C76" s="234">
        <v>1000</v>
      </c>
      <c r="D76" s="166" t="s">
        <v>75</v>
      </c>
      <c r="E76" s="70">
        <f>B76*C76</f>
        <v>0</v>
      </c>
    </row>
    <row r="77" spans="1:5" x14ac:dyDescent="0.2">
      <c r="A77" s="233" t="s">
        <v>398</v>
      </c>
      <c r="B77" s="238"/>
      <c r="C77" s="234">
        <v>1350</v>
      </c>
      <c r="D77" s="166" t="s">
        <v>75</v>
      </c>
      <c r="E77" s="70">
        <f>B77*C77</f>
        <v>0</v>
      </c>
    </row>
    <row r="78" spans="1:5" x14ac:dyDescent="0.2">
      <c r="A78" s="233" t="s">
        <v>102</v>
      </c>
      <c r="B78" s="238"/>
      <c r="C78" s="234">
        <v>2200</v>
      </c>
      <c r="D78" s="166" t="s">
        <v>75</v>
      </c>
      <c r="E78" s="70">
        <f>B78*C78</f>
        <v>0</v>
      </c>
    </row>
    <row r="79" spans="1:5" ht="15" thickBot="1" x14ac:dyDescent="0.25">
      <c r="A79" s="277"/>
      <c r="B79" s="279"/>
      <c r="C79" s="278"/>
      <c r="D79" s="279"/>
      <c r="E79" s="83">
        <f>B79*C79</f>
        <v>0</v>
      </c>
    </row>
    <row r="80" spans="1:5" x14ac:dyDescent="0.2">
      <c r="A80" s="295" t="s">
        <v>35</v>
      </c>
      <c r="B80" s="8"/>
      <c r="C80" s="296">
        <v>2200</v>
      </c>
      <c r="D80" s="59" t="s">
        <v>75</v>
      </c>
      <c r="E80" s="271">
        <f t="shared" si="0"/>
        <v>0</v>
      </c>
    </row>
    <row r="81" spans="1:5" x14ac:dyDescent="0.2">
      <c r="A81" s="233" t="s">
        <v>36</v>
      </c>
      <c r="B81" s="238"/>
      <c r="C81" s="234">
        <v>4500</v>
      </c>
      <c r="D81" s="166" t="s">
        <v>75</v>
      </c>
      <c r="E81" s="70">
        <f>B81*C81</f>
        <v>0</v>
      </c>
    </row>
    <row r="82" spans="1:5" x14ac:dyDescent="0.2">
      <c r="A82" s="233" t="s">
        <v>55</v>
      </c>
      <c r="B82" s="238"/>
      <c r="C82" s="234">
        <v>6800</v>
      </c>
      <c r="D82" s="166" t="s">
        <v>75</v>
      </c>
      <c r="E82" s="70">
        <f t="shared" ref="E82:E88" si="1">B82*C82</f>
        <v>0</v>
      </c>
    </row>
    <row r="83" spans="1:5" x14ac:dyDescent="0.2">
      <c r="A83" s="233" t="s">
        <v>37</v>
      </c>
      <c r="B83" s="238"/>
      <c r="C83" s="234">
        <v>8000</v>
      </c>
      <c r="D83" s="166" t="s">
        <v>75</v>
      </c>
      <c r="E83" s="70">
        <f t="shared" si="1"/>
        <v>0</v>
      </c>
    </row>
    <row r="84" spans="1:5" x14ac:dyDescent="0.2">
      <c r="A84" s="236"/>
      <c r="B84" s="238"/>
      <c r="C84" s="237"/>
      <c r="D84" s="238"/>
      <c r="E84" s="70">
        <f t="shared" si="1"/>
        <v>0</v>
      </c>
    </row>
    <row r="85" spans="1:5" x14ac:dyDescent="0.2">
      <c r="A85" s="295" t="s">
        <v>60</v>
      </c>
      <c r="B85" s="8"/>
      <c r="C85" s="296">
        <v>900</v>
      </c>
      <c r="D85" s="59" t="s">
        <v>75</v>
      </c>
      <c r="E85" s="271">
        <f t="shared" si="1"/>
        <v>0</v>
      </c>
    </row>
    <row r="86" spans="1:5" x14ac:dyDescent="0.2">
      <c r="A86" s="233" t="s">
        <v>61</v>
      </c>
      <c r="B86" s="238"/>
      <c r="C86" s="234">
        <v>1600</v>
      </c>
      <c r="D86" s="166" t="s">
        <v>75</v>
      </c>
      <c r="E86" s="70">
        <f t="shared" si="1"/>
        <v>0</v>
      </c>
    </row>
    <row r="87" spans="1:5" x14ac:dyDescent="0.2">
      <c r="A87" s="236"/>
      <c r="B87" s="238"/>
      <c r="C87" s="237"/>
      <c r="D87" s="238"/>
      <c r="E87" s="70">
        <f t="shared" si="1"/>
        <v>0</v>
      </c>
    </row>
    <row r="88" spans="1:5" ht="15" thickBot="1" x14ac:dyDescent="0.25">
      <c r="A88" s="236"/>
      <c r="B88" s="294"/>
      <c r="C88" s="237"/>
      <c r="D88" s="238"/>
      <c r="E88" s="70">
        <f t="shared" si="1"/>
        <v>0</v>
      </c>
    </row>
    <row r="89" spans="1:5" ht="14.45" customHeight="1" thickTop="1" thickBot="1" x14ac:dyDescent="0.25">
      <c r="A89" s="521" t="s">
        <v>405</v>
      </c>
      <c r="B89" s="522"/>
      <c r="C89" s="522"/>
      <c r="D89" s="523"/>
      <c r="E89" s="302">
        <f>SUM(E75:E79,E80:E88)</f>
        <v>0</v>
      </c>
    </row>
    <row r="90" spans="1:5" ht="3.6" customHeight="1" thickBot="1" x14ac:dyDescent="0.25">
      <c r="A90" s="519"/>
      <c r="B90" s="519"/>
      <c r="C90" s="519"/>
      <c r="D90" s="519"/>
      <c r="E90" s="519"/>
    </row>
    <row r="91" spans="1:5" ht="15" thickBot="1" x14ac:dyDescent="0.25">
      <c r="A91" s="156" t="s">
        <v>386</v>
      </c>
      <c r="B91" s="517"/>
      <c r="C91" s="518"/>
      <c r="D91" s="518"/>
      <c r="E91" s="518"/>
    </row>
    <row r="92" spans="1:5" x14ac:dyDescent="0.2">
      <c r="A92" s="230" t="s">
        <v>280</v>
      </c>
      <c r="B92" s="305"/>
      <c r="C92" s="231">
        <v>1700</v>
      </c>
      <c r="D92" s="58" t="s">
        <v>75</v>
      </c>
      <c r="E92" s="69">
        <f>B92*C92</f>
        <v>0</v>
      </c>
    </row>
    <row r="93" spans="1:5" x14ac:dyDescent="0.2">
      <c r="A93" s="233" t="s">
        <v>281</v>
      </c>
      <c r="B93" s="294"/>
      <c r="C93" s="234">
        <v>2000</v>
      </c>
      <c r="D93" s="166" t="s">
        <v>75</v>
      </c>
      <c r="E93" s="70">
        <f t="shared" ref="E93:E104" si="2">B93*C93</f>
        <v>0</v>
      </c>
    </row>
    <row r="94" spans="1:5" x14ac:dyDescent="0.2">
      <c r="A94" s="233" t="s">
        <v>282</v>
      </c>
      <c r="B94" s="294"/>
      <c r="C94" s="234">
        <v>2800</v>
      </c>
      <c r="D94" s="166" t="s">
        <v>75</v>
      </c>
      <c r="E94" s="70">
        <f t="shared" si="2"/>
        <v>0</v>
      </c>
    </row>
    <row r="95" spans="1:5" x14ac:dyDescent="0.2">
      <c r="A95" s="233" t="s">
        <v>283</v>
      </c>
      <c r="B95" s="294"/>
      <c r="C95" s="234">
        <v>3500</v>
      </c>
      <c r="D95" s="166" t="s">
        <v>75</v>
      </c>
      <c r="E95" s="70">
        <f t="shared" si="2"/>
        <v>0</v>
      </c>
    </row>
    <row r="96" spans="1:5" x14ac:dyDescent="0.2">
      <c r="A96" s="233" t="s">
        <v>421</v>
      </c>
      <c r="B96" s="260"/>
      <c r="C96" s="237"/>
      <c r="D96" s="166" t="s">
        <v>75</v>
      </c>
      <c r="E96" s="70">
        <f t="shared" si="2"/>
        <v>0</v>
      </c>
    </row>
    <row r="97" spans="1:5" ht="15" thickBot="1" x14ac:dyDescent="0.25">
      <c r="A97" s="261" t="s">
        <v>422</v>
      </c>
      <c r="B97" s="306"/>
      <c r="C97" s="278"/>
      <c r="D97" s="264" t="s">
        <v>75</v>
      </c>
      <c r="E97" s="83">
        <f t="shared" si="2"/>
        <v>0</v>
      </c>
    </row>
    <row r="98" spans="1:5" ht="15" thickBot="1" x14ac:dyDescent="0.25">
      <c r="A98" s="162" t="s">
        <v>425</v>
      </c>
      <c r="B98" s="520"/>
      <c r="C98" s="455"/>
      <c r="D98" s="455"/>
      <c r="E98" s="455"/>
    </row>
    <row r="99" spans="1:5" x14ac:dyDescent="0.2">
      <c r="A99" s="230" t="s">
        <v>423</v>
      </c>
      <c r="B99" s="307"/>
      <c r="C99" s="308"/>
      <c r="D99" s="309" t="s">
        <v>75</v>
      </c>
      <c r="E99" s="310">
        <f t="shared" si="2"/>
        <v>0</v>
      </c>
    </row>
    <row r="100" spans="1:5" x14ac:dyDescent="0.2">
      <c r="A100" s="233" t="s">
        <v>432</v>
      </c>
      <c r="B100" s="294"/>
      <c r="C100" s="237"/>
      <c r="D100" s="166" t="s">
        <v>75</v>
      </c>
      <c r="E100" s="70">
        <f t="shared" si="2"/>
        <v>0</v>
      </c>
    </row>
    <row r="101" spans="1:5" x14ac:dyDescent="0.2">
      <c r="A101" s="236"/>
      <c r="B101" s="294"/>
      <c r="C101" s="237"/>
      <c r="D101" s="238"/>
      <c r="E101" s="70">
        <f>B101*C101</f>
        <v>0</v>
      </c>
    </row>
    <row r="102" spans="1:5" x14ac:dyDescent="0.2">
      <c r="A102" s="236"/>
      <c r="B102" s="294"/>
      <c r="C102" s="237"/>
      <c r="D102" s="238"/>
      <c r="E102" s="70">
        <f>B102*C102</f>
        <v>0</v>
      </c>
    </row>
    <row r="103" spans="1:5" x14ac:dyDescent="0.2">
      <c r="A103" s="233" t="s">
        <v>193</v>
      </c>
      <c r="B103" s="294"/>
      <c r="C103" s="234">
        <v>65</v>
      </c>
      <c r="D103" s="166" t="s">
        <v>75</v>
      </c>
      <c r="E103" s="70">
        <f t="shared" si="2"/>
        <v>0</v>
      </c>
    </row>
    <row r="104" spans="1:5" ht="15" thickBot="1" x14ac:dyDescent="0.25">
      <c r="A104" s="236"/>
      <c r="B104" s="260"/>
      <c r="C104" s="237"/>
      <c r="D104" s="238"/>
      <c r="E104" s="70">
        <f t="shared" si="2"/>
        <v>0</v>
      </c>
    </row>
    <row r="105" spans="1:5" ht="14.45" customHeight="1" thickTop="1" thickBot="1" x14ac:dyDescent="0.25">
      <c r="A105" s="521" t="s">
        <v>406</v>
      </c>
      <c r="B105" s="522"/>
      <c r="C105" s="522"/>
      <c r="D105" s="523"/>
      <c r="E105" s="302">
        <f>SUM(E92:E104)</f>
        <v>0</v>
      </c>
    </row>
    <row r="106" spans="1:5" ht="3.6" customHeight="1" thickBot="1" x14ac:dyDescent="0.25">
      <c r="A106" s="519"/>
      <c r="B106" s="519"/>
      <c r="C106" s="519"/>
      <c r="D106" s="519"/>
      <c r="E106" s="519"/>
    </row>
    <row r="107" spans="1:5" ht="15" thickBot="1" x14ac:dyDescent="0.25">
      <c r="A107" s="156" t="s">
        <v>279</v>
      </c>
      <c r="B107" s="517"/>
      <c r="C107" s="518"/>
      <c r="D107" s="518"/>
      <c r="E107" s="518"/>
    </row>
    <row r="108" spans="1:5" ht="25.5" x14ac:dyDescent="0.2">
      <c r="A108" s="230" t="s">
        <v>62</v>
      </c>
      <c r="B108" s="305"/>
      <c r="C108" s="231">
        <v>25000</v>
      </c>
      <c r="D108" s="58" t="s">
        <v>75</v>
      </c>
      <c r="E108" s="69">
        <f t="shared" ref="E108:E113" si="3">B108*C108</f>
        <v>0</v>
      </c>
    </row>
    <row r="109" spans="1:5" ht="51" x14ac:dyDescent="0.2">
      <c r="A109" s="233" t="s">
        <v>59</v>
      </c>
      <c r="B109" s="238"/>
      <c r="C109" s="234">
        <v>4750</v>
      </c>
      <c r="D109" s="166" t="s">
        <v>75</v>
      </c>
      <c r="E109" s="70">
        <f t="shared" si="3"/>
        <v>0</v>
      </c>
    </row>
    <row r="110" spans="1:5" x14ac:dyDescent="0.2">
      <c r="A110" s="236"/>
      <c r="B110" s="294"/>
      <c r="C110" s="243"/>
      <c r="D110" s="238"/>
      <c r="E110" s="70">
        <f t="shared" si="3"/>
        <v>0</v>
      </c>
    </row>
    <row r="111" spans="1:5" x14ac:dyDescent="0.2">
      <c r="A111" s="236"/>
      <c r="B111" s="294"/>
      <c r="C111" s="243"/>
      <c r="D111" s="238"/>
      <c r="E111" s="70">
        <f t="shared" si="3"/>
        <v>0</v>
      </c>
    </row>
    <row r="112" spans="1:5" x14ac:dyDescent="0.2">
      <c r="A112" s="236"/>
      <c r="B112" s="294"/>
      <c r="C112" s="243"/>
      <c r="D112" s="238"/>
      <c r="E112" s="70">
        <f t="shared" si="3"/>
        <v>0</v>
      </c>
    </row>
    <row r="113" spans="1:5" ht="15" thickBot="1" x14ac:dyDescent="0.25">
      <c r="A113" s="239"/>
      <c r="B113" s="170"/>
      <c r="C113" s="240"/>
      <c r="D113" s="170"/>
      <c r="E113" s="299">
        <f t="shared" si="3"/>
        <v>0</v>
      </c>
    </row>
    <row r="114" spans="1:5" ht="14.45" customHeight="1" thickTop="1" thickBot="1" x14ac:dyDescent="0.25">
      <c r="A114" s="521" t="s">
        <v>407</v>
      </c>
      <c r="B114" s="522"/>
      <c r="C114" s="522"/>
      <c r="D114" s="523"/>
      <c r="E114" s="302">
        <f>SUM(E108:E113)</f>
        <v>0</v>
      </c>
    </row>
    <row r="115" spans="1:5" ht="3.6" customHeight="1" thickBot="1" x14ac:dyDescent="0.25">
      <c r="A115" s="519"/>
      <c r="B115" s="519"/>
      <c r="C115" s="519"/>
      <c r="D115" s="519"/>
      <c r="E115" s="519"/>
    </row>
    <row r="116" spans="1:5" ht="15" thickBot="1" x14ac:dyDescent="0.25">
      <c r="A116" s="156" t="s">
        <v>234</v>
      </c>
      <c r="B116" s="517"/>
      <c r="C116" s="518"/>
      <c r="D116" s="518"/>
      <c r="E116" s="518"/>
    </row>
    <row r="117" spans="1:5" x14ac:dyDescent="0.2">
      <c r="A117" s="230" t="s">
        <v>38</v>
      </c>
      <c r="B117" s="282"/>
      <c r="C117" s="231">
        <v>500</v>
      </c>
      <c r="D117" s="58" t="s">
        <v>75</v>
      </c>
      <c r="E117" s="69">
        <f t="shared" ref="E117:E122" si="4">B117*C117</f>
        <v>0</v>
      </c>
    </row>
    <row r="118" spans="1:5" x14ac:dyDescent="0.2">
      <c r="A118" s="233" t="s">
        <v>39</v>
      </c>
      <c r="B118" s="238"/>
      <c r="C118" s="234">
        <v>350</v>
      </c>
      <c r="D118" s="166" t="s">
        <v>75</v>
      </c>
      <c r="E118" s="70">
        <f t="shared" si="4"/>
        <v>0</v>
      </c>
    </row>
    <row r="119" spans="1:5" x14ac:dyDescent="0.2">
      <c r="A119" s="233" t="s">
        <v>40</v>
      </c>
      <c r="B119" s="238"/>
      <c r="C119" s="234">
        <v>200</v>
      </c>
      <c r="D119" s="166" t="s">
        <v>75</v>
      </c>
      <c r="E119" s="70">
        <f t="shared" si="4"/>
        <v>0</v>
      </c>
    </row>
    <row r="120" spans="1:5" x14ac:dyDescent="0.2">
      <c r="A120" s="266" t="s">
        <v>41</v>
      </c>
      <c r="B120" s="170"/>
      <c r="C120" s="297">
        <v>300</v>
      </c>
      <c r="D120" s="298" t="s">
        <v>75</v>
      </c>
      <c r="E120" s="299">
        <f t="shared" si="4"/>
        <v>0</v>
      </c>
    </row>
    <row r="121" spans="1:5" x14ac:dyDescent="0.2">
      <c r="A121" s="233" t="s">
        <v>33</v>
      </c>
      <c r="B121" s="238"/>
      <c r="C121" s="234">
        <v>3.5</v>
      </c>
      <c r="D121" s="166" t="s">
        <v>0</v>
      </c>
      <c r="E121" s="70">
        <f t="shared" si="4"/>
        <v>0</v>
      </c>
    </row>
    <row r="122" spans="1:5" x14ac:dyDescent="0.2">
      <c r="A122" s="311" t="s">
        <v>273</v>
      </c>
      <c r="B122" s="312"/>
      <c r="C122" s="313">
        <v>1100</v>
      </c>
      <c r="D122" s="314" t="s">
        <v>274</v>
      </c>
      <c r="E122" s="315">
        <f t="shared" si="4"/>
        <v>0</v>
      </c>
    </row>
    <row r="123" spans="1:5" ht="15.75" x14ac:dyDescent="0.3">
      <c r="A123" s="283" t="s">
        <v>367</v>
      </c>
      <c r="B123" s="238"/>
      <c r="C123" s="234">
        <v>500000</v>
      </c>
      <c r="D123" s="166" t="s">
        <v>75</v>
      </c>
      <c r="E123" s="70">
        <f>B124*C124</f>
        <v>0</v>
      </c>
    </row>
    <row r="124" spans="1:5" x14ac:dyDescent="0.2">
      <c r="A124" s="233" t="s">
        <v>275</v>
      </c>
      <c r="B124" s="238"/>
      <c r="C124" s="234">
        <v>250000</v>
      </c>
      <c r="D124" s="284" t="s">
        <v>75</v>
      </c>
      <c r="E124" s="271">
        <f t="shared" ref="E124:E129" si="5">B127*C127</f>
        <v>0</v>
      </c>
    </row>
    <row r="125" spans="1:5" x14ac:dyDescent="0.2">
      <c r="A125" s="233" t="s">
        <v>276</v>
      </c>
      <c r="B125" s="238"/>
      <c r="C125" s="234">
        <v>1.25</v>
      </c>
      <c r="D125" s="284" t="s">
        <v>277</v>
      </c>
      <c r="E125" s="271">
        <f t="shared" si="5"/>
        <v>0</v>
      </c>
    </row>
    <row r="126" spans="1:5" x14ac:dyDescent="0.2">
      <c r="A126" s="233" t="s">
        <v>424</v>
      </c>
      <c r="B126" s="238"/>
      <c r="C126" s="234">
        <v>5000</v>
      </c>
      <c r="D126" s="284" t="s">
        <v>75</v>
      </c>
      <c r="E126" s="271">
        <f t="shared" si="5"/>
        <v>0</v>
      </c>
    </row>
    <row r="127" spans="1:5" x14ac:dyDescent="0.2">
      <c r="A127" s="233" t="s">
        <v>134</v>
      </c>
      <c r="B127" s="294"/>
      <c r="C127" s="237"/>
      <c r="D127" s="166" t="s">
        <v>180</v>
      </c>
      <c r="E127" s="271">
        <f t="shared" si="5"/>
        <v>0</v>
      </c>
    </row>
    <row r="128" spans="1:5" x14ac:dyDescent="0.2">
      <c r="A128" s="236"/>
      <c r="B128" s="238"/>
      <c r="C128" s="237"/>
      <c r="D128" s="316"/>
      <c r="E128" s="271">
        <f t="shared" si="5"/>
        <v>0</v>
      </c>
    </row>
    <row r="129" spans="1:5" x14ac:dyDescent="0.2">
      <c r="A129" s="236"/>
      <c r="B129" s="238"/>
      <c r="C129" s="237"/>
      <c r="D129" s="316"/>
      <c r="E129" s="271">
        <f t="shared" si="5"/>
        <v>0</v>
      </c>
    </row>
    <row r="130" spans="1:5" x14ac:dyDescent="0.2">
      <c r="A130" s="236"/>
      <c r="B130" s="238"/>
      <c r="C130" s="237"/>
      <c r="D130" s="316"/>
      <c r="E130" s="271">
        <f>B132*C132</f>
        <v>0</v>
      </c>
    </row>
    <row r="131" spans="1:5" ht="15" thickBot="1" x14ac:dyDescent="0.25">
      <c r="A131" s="317"/>
      <c r="B131" s="318"/>
      <c r="C131" s="319"/>
      <c r="D131" s="319"/>
      <c r="E131" s="315">
        <f>B133*C133</f>
        <v>0</v>
      </c>
    </row>
    <row r="132" spans="1:5" ht="14.45" customHeight="1" thickTop="1" thickBot="1" x14ac:dyDescent="0.25">
      <c r="A132" s="521" t="s">
        <v>408</v>
      </c>
      <c r="B132" s="522"/>
      <c r="C132" s="522"/>
      <c r="D132" s="523"/>
      <c r="E132" s="302">
        <f>SUM(E117:E122,E123:E131)</f>
        <v>0</v>
      </c>
    </row>
    <row r="133" spans="1:5" ht="15" thickBot="1" x14ac:dyDescent="0.25">
      <c r="C133" s="50"/>
      <c r="D133" s="1"/>
      <c r="E133" s="1"/>
    </row>
    <row r="134" spans="1:5" ht="15.6" customHeight="1" thickTop="1" thickBot="1" x14ac:dyDescent="0.25">
      <c r="A134" s="2"/>
      <c r="B134" s="504" t="s">
        <v>42</v>
      </c>
      <c r="C134" s="505"/>
      <c r="D134" s="506"/>
      <c r="E134" s="320">
        <f>SUM(E9:E132)</f>
        <v>0</v>
      </c>
    </row>
    <row r="135" spans="1:5" ht="15" thickTop="1" x14ac:dyDescent="0.2">
      <c r="A135" s="146"/>
      <c r="B135" s="286"/>
      <c r="C135" s="455"/>
      <c r="D135" s="455"/>
      <c r="E135" s="249"/>
    </row>
    <row r="136" spans="1:5" ht="14.45" customHeight="1" x14ac:dyDescent="0.2">
      <c r="A136" s="146"/>
      <c r="B136" s="447" t="s">
        <v>2</v>
      </c>
      <c r="C136" s="448"/>
      <c r="D136" s="449"/>
      <c r="E136" s="321">
        <f>E134*0.1</f>
        <v>0</v>
      </c>
    </row>
    <row r="137" spans="1:5" ht="15" thickBot="1" x14ac:dyDescent="0.25">
      <c r="A137" s="146"/>
    </row>
    <row r="138" spans="1:5" ht="39.6" customHeight="1" thickBot="1" x14ac:dyDescent="0.25">
      <c r="A138" s="191"/>
      <c r="B138" s="524" t="s">
        <v>427</v>
      </c>
      <c r="C138" s="525"/>
      <c r="D138" s="526"/>
      <c r="E138" s="322">
        <f>E134+E136</f>
        <v>0</v>
      </c>
    </row>
    <row r="139" spans="1:5" x14ac:dyDescent="0.2">
      <c r="C139" s="472"/>
      <c r="D139" s="472"/>
      <c r="E139" s="220"/>
    </row>
    <row r="141" spans="1:5" ht="15" thickBot="1" x14ac:dyDescent="0.25"/>
    <row r="142" spans="1:5" ht="15" thickBot="1" x14ac:dyDescent="0.25">
      <c r="A142" s="430" t="s">
        <v>458</v>
      </c>
      <c r="B142" s="431"/>
      <c r="C142" s="147">
        <f>SUM(C143:C145)</f>
        <v>0</v>
      </c>
    </row>
    <row r="143" spans="1:5" x14ac:dyDescent="0.2">
      <c r="A143" s="434" t="s">
        <v>308</v>
      </c>
      <c r="B143" s="435"/>
      <c r="C143" s="148">
        <f>IF(E138&lt;5000,E138*0.05,50000*0.05)</f>
        <v>0</v>
      </c>
    </row>
    <row r="144" spans="1:5" ht="15" x14ac:dyDescent="0.25">
      <c r="A144" s="423" t="s">
        <v>307</v>
      </c>
      <c r="B144" s="424"/>
      <c r="C144" s="149">
        <f>IF(E139&lt;=50000,0,IF(AND(E139&gt;50000,E139&lt;=250000),(E139-50000)*0.04,IF(E139&gt;250000,200000*0.04)))</f>
        <v>0</v>
      </c>
    </row>
    <row r="145" spans="1:3" ht="15.75" thickBot="1" x14ac:dyDescent="0.3">
      <c r="A145" s="425" t="s">
        <v>306</v>
      </c>
      <c r="B145" s="426"/>
      <c r="C145" s="150">
        <f>IF(E138&lt;=250000,0,(E138-250000)*0.03)</f>
        <v>0</v>
      </c>
    </row>
  </sheetData>
  <sheetProtection algorithmName="SHA-512" hashValue="OQa29ZLXile8EbGSi0vve+Fp0bwwukBdtJQP6nna/XMocWS9WhpsZryn+SPdx/QEFPVHq3hjpj3+uisp0nZQfQ==" saltValue="FFMbfwmM6ukZ0htp5H7ldg==" spinCount="100000" sheet="1" selectLockedCells="1"/>
  <mergeCells count="37">
    <mergeCell ref="A142:B142"/>
    <mergeCell ref="A143:B143"/>
    <mergeCell ref="A144:B144"/>
    <mergeCell ref="A145:B145"/>
    <mergeCell ref="B44:E44"/>
    <mergeCell ref="A72:D72"/>
    <mergeCell ref="B74:E74"/>
    <mergeCell ref="A54:D54"/>
    <mergeCell ref="B56:E56"/>
    <mergeCell ref="B50:E50"/>
    <mergeCell ref="C135:D135"/>
    <mergeCell ref="C139:D139"/>
    <mergeCell ref="B138:D138"/>
    <mergeCell ref="B134:D134"/>
    <mergeCell ref="B136:D136"/>
    <mergeCell ref="A132:D132"/>
    <mergeCell ref="A105:D105"/>
    <mergeCell ref="B107:E107"/>
    <mergeCell ref="A114:D114"/>
    <mergeCell ref="A89:D89"/>
    <mergeCell ref="B91:E91"/>
    <mergeCell ref="B116:E116"/>
    <mergeCell ref="B1:E1"/>
    <mergeCell ref="C3:E3"/>
    <mergeCell ref="C4:E4"/>
    <mergeCell ref="C5:E5"/>
    <mergeCell ref="A115:E115"/>
    <mergeCell ref="A106:E106"/>
    <mergeCell ref="A90:E90"/>
    <mergeCell ref="A73:E73"/>
    <mergeCell ref="A55:E55"/>
    <mergeCell ref="A43:E43"/>
    <mergeCell ref="B98:E98"/>
    <mergeCell ref="C2:E2"/>
    <mergeCell ref="B9:E9"/>
    <mergeCell ref="A8:E8"/>
    <mergeCell ref="A42:D42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&amp;L&amp;"Arial,Regular"&amp;8&amp;Z&amp;F&amp;C&amp;"Arial,Regular"&amp;P&amp;R&amp;"Arial,Regular"&amp;D</oddFooter>
  </headerFooter>
  <rowBreaks count="2" manualBreakCount="2">
    <brk id="49" max="16383" man="1"/>
    <brk id="9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47"/>
  <sheetViews>
    <sheetView tabSelected="1" zoomScaleNormal="100" workbookViewId="0">
      <selection activeCell="C2" sqref="C2:E2"/>
    </sheetView>
  </sheetViews>
  <sheetFormatPr defaultColWidth="9.140625" defaultRowHeight="14.25" x14ac:dyDescent="0.2"/>
  <cols>
    <col min="1" max="1" width="34.7109375" style="252" customWidth="1"/>
    <col min="2" max="2" width="12.7109375" style="2" customWidth="1"/>
    <col min="3" max="3" width="14.7109375" style="2" customWidth="1"/>
    <col min="4" max="4" width="6.7109375" style="193" customWidth="1"/>
    <col min="5" max="5" width="30.7109375" style="2" customWidth="1"/>
    <col min="6" max="16384" width="9.140625" style="2"/>
  </cols>
  <sheetData>
    <row r="1" spans="1:6" ht="31.5" customHeight="1" x14ac:dyDescent="0.2">
      <c r="A1" s="2"/>
      <c r="B1" s="405" t="s">
        <v>315</v>
      </c>
      <c r="C1" s="405"/>
      <c r="D1" s="405"/>
      <c r="E1" s="405"/>
    </row>
    <row r="2" spans="1:6" ht="19.5" customHeight="1" x14ac:dyDescent="0.2">
      <c r="A2" s="2"/>
      <c r="B2" s="22" t="s">
        <v>311</v>
      </c>
      <c r="C2" s="442"/>
      <c r="D2" s="442"/>
      <c r="E2" s="442"/>
    </row>
    <row r="3" spans="1:6" x14ac:dyDescent="0.2">
      <c r="A3" s="2"/>
      <c r="B3" s="22" t="s">
        <v>312</v>
      </c>
      <c r="C3" s="443"/>
      <c r="D3" s="443"/>
      <c r="E3" s="443"/>
    </row>
    <row r="4" spans="1:6" ht="15" thickBot="1" x14ac:dyDescent="0.25">
      <c r="A4" s="2"/>
      <c r="B4" s="22" t="s">
        <v>314</v>
      </c>
      <c r="C4" s="443"/>
      <c r="D4" s="443"/>
      <c r="E4" s="443"/>
      <c r="F4" s="193"/>
    </row>
    <row r="5" spans="1:6" ht="16.5" thickBot="1" x14ac:dyDescent="0.25">
      <c r="A5" s="291" t="s">
        <v>43</v>
      </c>
      <c r="B5" s="22" t="s">
        <v>313</v>
      </c>
      <c r="C5" s="487"/>
      <c r="D5" s="487"/>
      <c r="E5" s="487"/>
      <c r="F5" s="193"/>
    </row>
    <row r="6" spans="1:6" ht="3.6" customHeight="1" thickBot="1" x14ac:dyDescent="0.25">
      <c r="A6" s="32"/>
      <c r="B6" s="32"/>
      <c r="C6" s="32"/>
      <c r="D6" s="286"/>
      <c r="E6" s="32"/>
    </row>
    <row r="7" spans="1:6" ht="12.6" customHeight="1" x14ac:dyDescent="0.2">
      <c r="A7" s="323"/>
      <c r="B7" s="324"/>
      <c r="C7" s="324"/>
      <c r="D7" s="324"/>
      <c r="E7" s="325"/>
    </row>
    <row r="8" spans="1:6" ht="18" customHeight="1" x14ac:dyDescent="0.2">
      <c r="A8" s="326" t="s">
        <v>296</v>
      </c>
      <c r="B8" s="32"/>
      <c r="C8" s="32"/>
      <c r="D8" s="32"/>
      <c r="E8" s="327"/>
    </row>
    <row r="9" spans="1:6" ht="18" customHeight="1" x14ac:dyDescent="0.2">
      <c r="A9" s="326"/>
      <c r="B9" s="32"/>
      <c r="C9" s="349"/>
      <c r="D9" s="32"/>
      <c r="E9" s="348"/>
    </row>
    <row r="10" spans="1:6" ht="18" customHeight="1" x14ac:dyDescent="0.2">
      <c r="A10" s="329"/>
      <c r="C10" s="37" t="s">
        <v>463</v>
      </c>
      <c r="E10" s="330" t="s">
        <v>464</v>
      </c>
    </row>
    <row r="11" spans="1:6" ht="18" customHeight="1" x14ac:dyDescent="0.2">
      <c r="A11" s="326" t="s">
        <v>295</v>
      </c>
      <c r="B11" s="32"/>
      <c r="C11" s="32"/>
      <c r="D11" s="32"/>
      <c r="E11" s="327"/>
    </row>
    <row r="12" spans="1:6" ht="18" customHeight="1" x14ac:dyDescent="0.2">
      <c r="A12" s="326"/>
      <c r="B12" s="32"/>
      <c r="C12" s="488"/>
      <c r="D12" s="488"/>
      <c r="E12" s="532"/>
    </row>
    <row r="13" spans="1:6" ht="18" customHeight="1" x14ac:dyDescent="0.2">
      <c r="A13" s="329"/>
      <c r="C13" s="37" t="s">
        <v>298</v>
      </c>
      <c r="D13" s="331"/>
      <c r="E13" s="332"/>
    </row>
    <row r="14" spans="1:6" ht="18" customHeight="1" x14ac:dyDescent="0.2">
      <c r="A14" s="326" t="s">
        <v>295</v>
      </c>
      <c r="B14" s="32"/>
      <c r="C14" s="32"/>
      <c r="D14" s="32"/>
      <c r="E14" s="327"/>
    </row>
    <row r="15" spans="1:6" ht="18" customHeight="1" x14ac:dyDescent="0.2">
      <c r="A15" s="326"/>
      <c r="B15" s="32"/>
      <c r="C15" s="333"/>
      <c r="D15" s="32"/>
      <c r="E15" s="328"/>
    </row>
    <row r="16" spans="1:6" ht="18" customHeight="1" x14ac:dyDescent="0.2">
      <c r="A16" s="329"/>
      <c r="C16" s="331" t="s">
        <v>48</v>
      </c>
      <c r="D16" s="37"/>
      <c r="E16" s="334" t="s">
        <v>299</v>
      </c>
    </row>
    <row r="17" spans="1:5" ht="18" customHeight="1" x14ac:dyDescent="0.2">
      <c r="A17" s="326" t="s">
        <v>294</v>
      </c>
      <c r="B17" s="335"/>
      <c r="C17" s="335"/>
      <c r="D17" s="37"/>
      <c r="E17" s="330"/>
    </row>
    <row r="18" spans="1:5" ht="12.6" customHeight="1" thickBot="1" x14ac:dyDescent="0.25">
      <c r="A18" s="336" t="s">
        <v>293</v>
      </c>
      <c r="B18" s="337"/>
      <c r="C18" s="337"/>
      <c r="D18" s="337"/>
      <c r="E18" s="338"/>
    </row>
    <row r="19" spans="1:5" ht="3.6" customHeight="1" thickBot="1" x14ac:dyDescent="0.25">
      <c r="A19" s="339"/>
      <c r="B19" s="32"/>
      <c r="C19" s="32"/>
      <c r="D19" s="286"/>
      <c r="E19" s="32"/>
    </row>
    <row r="20" spans="1:5" ht="15.75" thickTop="1" thickBot="1" x14ac:dyDescent="0.25">
      <c r="A20" s="97" t="s">
        <v>3</v>
      </c>
      <c r="B20" s="293" t="s">
        <v>5</v>
      </c>
      <c r="C20" s="99" t="s">
        <v>4</v>
      </c>
      <c r="D20" s="99" t="s">
        <v>6</v>
      </c>
      <c r="E20" s="100" t="s">
        <v>7</v>
      </c>
    </row>
    <row r="21" spans="1:5" ht="3.6" customHeight="1" thickTop="1" thickBot="1" x14ac:dyDescent="0.25">
      <c r="A21" s="339"/>
      <c r="B21" s="32"/>
      <c r="C21" s="32"/>
      <c r="D21" s="286"/>
      <c r="E21" s="32"/>
    </row>
    <row r="22" spans="1:5" ht="15.75" thickTop="1" thickBot="1" x14ac:dyDescent="0.25">
      <c r="A22" s="229" t="s">
        <v>412</v>
      </c>
      <c r="B22" s="531"/>
      <c r="C22" s="531"/>
      <c r="D22" s="531"/>
      <c r="E22" s="531"/>
    </row>
    <row r="23" spans="1:5" ht="25.5" x14ac:dyDescent="0.2">
      <c r="A23" s="230" t="s">
        <v>288</v>
      </c>
      <c r="B23" s="275"/>
      <c r="C23" s="12">
        <v>40</v>
      </c>
      <c r="D23" s="58" t="s">
        <v>75</v>
      </c>
      <c r="E23" s="69">
        <f>C23*B23</f>
        <v>0</v>
      </c>
    </row>
    <row r="24" spans="1:5" ht="25.5" x14ac:dyDescent="0.2">
      <c r="A24" s="233" t="s">
        <v>291</v>
      </c>
      <c r="B24" s="260"/>
      <c r="C24" s="164">
        <v>40</v>
      </c>
      <c r="D24" s="166" t="s">
        <v>75</v>
      </c>
      <c r="E24" s="70">
        <f>C24*B24</f>
        <v>0</v>
      </c>
    </row>
    <row r="25" spans="1:5" ht="25.5" x14ac:dyDescent="0.2">
      <c r="A25" s="233" t="s">
        <v>290</v>
      </c>
      <c r="B25" s="260"/>
      <c r="C25" s="164">
        <v>40</v>
      </c>
      <c r="D25" s="166" t="s">
        <v>75</v>
      </c>
      <c r="E25" s="70">
        <f>C25*B25</f>
        <v>0</v>
      </c>
    </row>
    <row r="26" spans="1:5" ht="15.6" customHeight="1" x14ac:dyDescent="0.2">
      <c r="A26" s="236"/>
      <c r="B26" s="260"/>
      <c r="C26" s="164"/>
      <c r="D26" s="238"/>
      <c r="E26" s="70">
        <f>C26*B26</f>
        <v>0</v>
      </c>
    </row>
    <row r="27" spans="1:5" ht="15.6" customHeight="1" thickBot="1" x14ac:dyDescent="0.25">
      <c r="A27" s="340"/>
      <c r="B27" s="341"/>
      <c r="C27" s="177"/>
      <c r="D27" s="342"/>
      <c r="E27" s="343">
        <f>C27*B27</f>
        <v>0</v>
      </c>
    </row>
    <row r="28" spans="1:5" ht="15.6" customHeight="1" thickTop="1" thickBot="1" x14ac:dyDescent="0.25">
      <c r="A28" s="527" t="s">
        <v>413</v>
      </c>
      <c r="B28" s="528"/>
      <c r="C28" s="528"/>
      <c r="D28" s="528"/>
      <c r="E28" s="344">
        <f>SUM(E23:E27)</f>
        <v>0</v>
      </c>
    </row>
    <row r="29" spans="1:5" ht="3.6" customHeight="1" thickBot="1" x14ac:dyDescent="0.25">
      <c r="A29" s="530"/>
      <c r="B29" s="530"/>
      <c r="C29" s="530"/>
      <c r="D29" s="530"/>
      <c r="E29" s="530"/>
    </row>
    <row r="30" spans="1:5" ht="15" thickBot="1" x14ac:dyDescent="0.25">
      <c r="A30" s="345" t="s">
        <v>481</v>
      </c>
      <c r="B30" s="471"/>
      <c r="C30" s="471"/>
      <c r="D30" s="471"/>
      <c r="E30" s="471"/>
    </row>
    <row r="31" spans="1:5" ht="38.25" x14ac:dyDescent="0.2">
      <c r="A31" s="230" t="s">
        <v>289</v>
      </c>
      <c r="B31" s="275"/>
      <c r="C31" s="12">
        <v>100</v>
      </c>
      <c r="D31" s="58" t="s">
        <v>75</v>
      </c>
      <c r="E31" s="69">
        <f>C31*B31</f>
        <v>0</v>
      </c>
    </row>
    <row r="32" spans="1:5" ht="15.6" customHeight="1" x14ac:dyDescent="0.2">
      <c r="A32" s="236"/>
      <c r="B32" s="260"/>
      <c r="C32" s="164"/>
      <c r="D32" s="238"/>
      <c r="E32" s="70">
        <f>C32*B32</f>
        <v>0</v>
      </c>
    </row>
    <row r="33" spans="1:5" ht="15.6" customHeight="1" thickBot="1" x14ac:dyDescent="0.25">
      <c r="A33" s="340"/>
      <c r="B33" s="341"/>
      <c r="C33" s="177"/>
      <c r="D33" s="342"/>
      <c r="E33" s="343">
        <f>C33*B33</f>
        <v>0</v>
      </c>
    </row>
    <row r="34" spans="1:5" ht="15.6" customHeight="1" thickTop="1" thickBot="1" x14ac:dyDescent="0.25">
      <c r="A34" s="527" t="s">
        <v>414</v>
      </c>
      <c r="B34" s="528"/>
      <c r="C34" s="528"/>
      <c r="D34" s="529"/>
      <c r="E34" s="344">
        <f>SUM(E31:E33)</f>
        <v>0</v>
      </c>
    </row>
    <row r="35" spans="1:5" ht="15.6" customHeight="1" thickBot="1" x14ac:dyDescent="0.25">
      <c r="A35" s="65"/>
      <c r="B35" s="65"/>
      <c r="C35" s="65"/>
      <c r="D35" s="66"/>
      <c r="E35" s="5"/>
    </row>
    <row r="36" spans="1:5" ht="15.6" customHeight="1" thickTop="1" thickBot="1" x14ac:dyDescent="0.25">
      <c r="A36" s="32"/>
      <c r="B36" s="504" t="s">
        <v>292</v>
      </c>
      <c r="C36" s="505"/>
      <c r="D36" s="506"/>
      <c r="E36" s="320">
        <f>SUM(E28,E34)</f>
        <v>0</v>
      </c>
    </row>
    <row r="37" spans="1:5" ht="13.9" customHeight="1" thickTop="1" x14ac:dyDescent="0.2">
      <c r="A37" s="146"/>
      <c r="B37" s="32"/>
      <c r="C37" s="455"/>
      <c r="D37" s="455"/>
      <c r="E37" s="5"/>
    </row>
    <row r="38" spans="1:5" ht="14.45" customHeight="1" x14ac:dyDescent="0.2">
      <c r="A38" s="146"/>
      <c r="B38" s="492" t="s">
        <v>410</v>
      </c>
      <c r="C38" s="492"/>
      <c r="D38" s="492"/>
      <c r="E38" s="321">
        <f>E36*0.1</f>
        <v>0</v>
      </c>
    </row>
    <row r="39" spans="1:5" ht="15" thickBot="1" x14ac:dyDescent="0.25">
      <c r="A39" s="146"/>
      <c r="C39" s="472"/>
      <c r="D39" s="472"/>
      <c r="E39" s="346"/>
    </row>
    <row r="40" spans="1:5" ht="37.9" customHeight="1" thickBot="1" x14ac:dyDescent="0.25">
      <c r="A40" s="191"/>
      <c r="B40" s="533" t="s">
        <v>411</v>
      </c>
      <c r="C40" s="534"/>
      <c r="D40" s="535"/>
      <c r="E40" s="347">
        <f>SUM(E36:E38)</f>
        <v>0</v>
      </c>
    </row>
    <row r="41" spans="1:5" x14ac:dyDescent="0.2">
      <c r="C41" s="472"/>
      <c r="D41" s="472"/>
      <c r="E41" s="220"/>
    </row>
    <row r="43" spans="1:5" ht="15" thickBot="1" x14ac:dyDescent="0.25"/>
    <row r="44" spans="1:5" ht="15" thickBot="1" x14ac:dyDescent="0.25">
      <c r="A44" s="430" t="s">
        <v>465</v>
      </c>
      <c r="B44" s="431"/>
      <c r="C44" s="147">
        <f>SUM(C45:C47)</f>
        <v>0</v>
      </c>
    </row>
    <row r="45" spans="1:5" x14ac:dyDescent="0.2">
      <c r="A45" s="434" t="s">
        <v>471</v>
      </c>
      <c r="B45" s="435"/>
      <c r="C45" s="85">
        <f>IF(C9&gt;100,240,IF(C9=0,0))</f>
        <v>0</v>
      </c>
    </row>
    <row r="46" spans="1:5" ht="15" x14ac:dyDescent="0.25">
      <c r="A46" s="423" t="s">
        <v>466</v>
      </c>
      <c r="B46" s="424"/>
      <c r="C46" s="86">
        <f>IF(C9&lt;=100,0,IF(AND(C9&gt;100,C9&lt;=200),(C9-100)*1.6,IF(C9&gt;200,100*1.6)))</f>
        <v>0</v>
      </c>
    </row>
    <row r="47" spans="1:5" ht="15.75" thickBot="1" x14ac:dyDescent="0.3">
      <c r="A47" s="425" t="s">
        <v>467</v>
      </c>
      <c r="B47" s="426"/>
      <c r="C47" s="87">
        <f>IF(C9&lt;=201,0,(C9-200)*1)</f>
        <v>0</v>
      </c>
    </row>
  </sheetData>
  <sheetProtection algorithmName="SHA-512" hashValue="ZlTHO/esA/HZQ5QfmayXu75QIClbSD/AZt7HajARpU8Cfv1fTtFiuAsl1EBaAQDiRsxMZrLsTbqBB3OZbuxvTg==" saltValue="knOlNC4FKvAJ1Phhoxl0jA==" spinCount="100000" sheet="1" selectLockedCells="1"/>
  <mergeCells count="21">
    <mergeCell ref="A47:B47"/>
    <mergeCell ref="B38:D38"/>
    <mergeCell ref="B36:D36"/>
    <mergeCell ref="C41:D41"/>
    <mergeCell ref="C37:D37"/>
    <mergeCell ref="B40:D40"/>
    <mergeCell ref="A44:B44"/>
    <mergeCell ref="A45:B45"/>
    <mergeCell ref="A34:D34"/>
    <mergeCell ref="A46:B46"/>
    <mergeCell ref="B1:E1"/>
    <mergeCell ref="C3:E3"/>
    <mergeCell ref="C4:E4"/>
    <mergeCell ref="C5:E5"/>
    <mergeCell ref="C2:E2"/>
    <mergeCell ref="C39:D39"/>
    <mergeCell ref="A29:E29"/>
    <mergeCell ref="B30:E30"/>
    <mergeCell ref="B22:E22"/>
    <mergeCell ref="C12:E12"/>
    <mergeCell ref="A28:D28"/>
  </mergeCells>
  <printOptions horizontalCentered="1"/>
  <pageMargins left="0.25" right="0.25" top="0.75" bottom="0.75" header="0.3" footer="0.3"/>
  <pageSetup orientation="portrait" r:id="rId1"/>
  <headerFooter>
    <oddFooter>&amp;L&amp;"Arial,Regular"&amp;8&amp;Z&amp;F&amp;C&amp;"Arial,Regular"&amp;P&amp;R&amp;"Arial,Regular"&amp;D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Total</vt:lpstr>
      <vt:lpstr>Streets Est.</vt:lpstr>
      <vt:lpstr>Traffic Signal Est.</vt:lpstr>
      <vt:lpstr>Drainage Est.</vt:lpstr>
      <vt:lpstr>Sewer Est.</vt:lpstr>
      <vt:lpstr>Water Est.</vt:lpstr>
      <vt:lpstr>Reclaimed Water Est.</vt:lpstr>
      <vt:lpstr>Monumentation Est.</vt:lpstr>
      <vt:lpstr>'Drainage Est.'!Print_Titles</vt:lpstr>
      <vt:lpstr>'Reclaimed Water Est.'!Print_Titles</vt:lpstr>
      <vt:lpstr>'Sewer Est.'!Print_Titles</vt:lpstr>
      <vt:lpstr>'Streets Est.'!Print_Titles</vt:lpstr>
      <vt:lpstr>'Traffic Signal Est.'!Print_Titles</vt:lpstr>
      <vt:lpstr>'Water Est.'!Print_Titles</vt:lpstr>
    </vt:vector>
  </TitlesOfParts>
  <Company>City of Victorville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Employee</dc:creator>
  <cp:lastModifiedBy>Molly Smith</cp:lastModifiedBy>
  <cp:lastPrinted>2016-12-13T16:42:16Z</cp:lastPrinted>
  <dcterms:created xsi:type="dcterms:W3CDTF">2012-08-28T21:58:34Z</dcterms:created>
  <dcterms:modified xsi:type="dcterms:W3CDTF">2026-06-16T20:15:23Z</dcterms:modified>
</cp:coreProperties>
</file>